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ITALY2011" sheetId="1" r:id="rId1"/>
    <sheet name="NAPTÁR" sheetId="2" r:id="rId2"/>
  </sheets>
  <definedNames/>
  <calcPr fullCalcOnLoad="1"/>
</workbook>
</file>

<file path=xl/sharedStrings.xml><?xml version="1.0" encoding="utf-8"?>
<sst xmlns="http://schemas.openxmlformats.org/spreadsheetml/2006/main" count="551" uniqueCount="477">
  <si>
    <t>Részletes útvonalterv</t>
  </si>
  <si>
    <t>Helységnév</t>
  </si>
  <si>
    <t>Távolság</t>
  </si>
  <si>
    <t>Tengerszint</t>
  </si>
  <si>
    <t>Látnivaló,
megjegyzés</t>
  </si>
  <si>
    <t>rész</t>
  </si>
  <si>
    <t>szakasz</t>
  </si>
  <si>
    <t>meg-
tett</t>
  </si>
  <si>
    <t>magas-ság</t>
  </si>
  <si>
    <t>emelke-dés</t>
  </si>
  <si>
    <t>1. szakasz</t>
  </si>
  <si>
    <t>km/nap</t>
  </si>
  <si>
    <t>1. szakasz összesen:</t>
  </si>
  <si>
    <t>2. szakasz</t>
  </si>
  <si>
    <t>-</t>
  </si>
  <si>
    <t>km</t>
  </si>
  <si>
    <t>HÓNAP</t>
  </si>
  <si>
    <t>NAP</t>
  </si>
  <si>
    <t>JÚLIUS</t>
  </si>
  <si>
    <t>hétfő</t>
  </si>
  <si>
    <t>kedd</t>
  </si>
  <si>
    <t>szerda</t>
  </si>
  <si>
    <t>csütörtök</t>
  </si>
  <si>
    <t>péntek</t>
  </si>
  <si>
    <t>szombat</t>
  </si>
  <si>
    <t>vasárnap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</si>
  <si>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</si>
  <si>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</si>
  <si>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</si>
  <si>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</si>
  <si>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</si>
  <si>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</si>
  <si>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</si>
  <si>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</si>
  <si>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</si>
  <si>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</si>
  <si>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</si>
  <si>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</si>
  <si>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</si>
  <si>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</si>
  <si>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</si>
  <si>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</si>
  <si>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</si>
  <si>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</si>
  <si>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</si>
  <si>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</si>
  <si>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</si>
  <si>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</si>
  <si>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</si>
  <si>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</si>
  <si>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</si>
  <si>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ÚTVONAL</t>
  </si>
  <si>
    <t>RÉSZTÁV</t>
  </si>
  <si>
    <t>Itália 2011</t>
  </si>
  <si>
    <t>0.</t>
  </si>
  <si>
    <t>1. nap útvonala</t>
  </si>
  <si>
    <t>Málta</t>
  </si>
  <si>
    <t>Lipari-szigetek</t>
  </si>
  <si>
    <t>30.</t>
  </si>
  <si>
    <t>T.nap</t>
  </si>
  <si>
    <t>TÉRKÉP</t>
  </si>
  <si>
    <t>Összes tervezett táv:</t>
  </si>
  <si>
    <t>Rimini vá.</t>
  </si>
  <si>
    <t>Serravalle</t>
  </si>
  <si>
    <t>San Marino</t>
  </si>
  <si>
    <t>Mercatino Conca</t>
  </si>
  <si>
    <t>(kis domb)</t>
  </si>
  <si>
    <t>Auditore</t>
  </si>
  <si>
    <t>Casinina</t>
  </si>
  <si>
    <t>Ca' Gallo</t>
  </si>
  <si>
    <t>Urbino</t>
  </si>
  <si>
    <t>Fermignano</t>
  </si>
  <si>
    <t>Aqualangna</t>
  </si>
  <si>
    <t>Smirra</t>
  </si>
  <si>
    <t>Cagli</t>
  </si>
  <si>
    <t>Frontone</t>
  </si>
  <si>
    <t>Monterosso</t>
  </si>
  <si>
    <t>Sassoferrato</t>
  </si>
  <si>
    <t>Genga</t>
  </si>
  <si>
    <t>S.Vittore Chiuse</t>
  </si>
  <si>
    <t>Borgo Tuficio</t>
  </si>
  <si>
    <t>Cerreto d' Esi</t>
  </si>
  <si>
    <t>Camerino</t>
  </si>
  <si>
    <t>Muccia</t>
  </si>
  <si>
    <t>Pieve Torina</t>
  </si>
  <si>
    <t>Vari</t>
  </si>
  <si>
    <t>Passo di Fornaci</t>
  </si>
  <si>
    <t>(hágó)</t>
  </si>
  <si>
    <t>Visso</t>
  </si>
  <si>
    <t>Castelsantangelo s. N.</t>
  </si>
  <si>
    <t>Gualdo</t>
  </si>
  <si>
    <t>Passo di Gualdo</t>
  </si>
  <si>
    <t>Castellucio</t>
  </si>
  <si>
    <t>Accumoli</t>
  </si>
  <si>
    <t>Valico delle Capanelli</t>
  </si>
  <si>
    <t>S. Pietro</t>
  </si>
  <si>
    <t>Fonte Cerreto</t>
  </si>
  <si>
    <t>Duca d. Abruzzi</t>
  </si>
  <si>
    <t>(menedékház)</t>
  </si>
  <si>
    <t>Paganica</t>
  </si>
  <si>
    <t>L' Aquila</t>
  </si>
  <si>
    <t>Roca di Mezzo</t>
  </si>
  <si>
    <t>Rovere</t>
  </si>
  <si>
    <t>Ovindoli</t>
  </si>
  <si>
    <t>Celano</t>
  </si>
  <si>
    <t>S. Benedetto d. Marsi</t>
  </si>
  <si>
    <t>Venere</t>
  </si>
  <si>
    <t>Gioia dei Marsi</t>
  </si>
  <si>
    <t>Passo del Diavolo</t>
  </si>
  <si>
    <t>Pescasseroli</t>
  </si>
  <si>
    <t>Opi</t>
  </si>
  <si>
    <t>Vezúv</t>
  </si>
  <si>
    <t>Pompei</t>
  </si>
  <si>
    <t>Vico Equense</t>
  </si>
  <si>
    <t>Sorrento</t>
  </si>
  <si>
    <t>Castellamare di St.</t>
  </si>
  <si>
    <t>Positano</t>
  </si>
  <si>
    <t>Vettica Maggiore</t>
  </si>
  <si>
    <t>Smaragd barlang</t>
  </si>
  <si>
    <t>Amalfi</t>
  </si>
  <si>
    <t>Cetara</t>
  </si>
  <si>
    <t>Salerno</t>
  </si>
  <si>
    <t>Spineta Nuova</t>
  </si>
  <si>
    <t>Laura</t>
  </si>
  <si>
    <t>Paestum</t>
  </si>
  <si>
    <t>Agropoli</t>
  </si>
  <si>
    <t>Sta Maria di Castel.</t>
  </si>
  <si>
    <t>S. Marco</t>
  </si>
  <si>
    <t>Acciaroli</t>
  </si>
  <si>
    <t>Pioppi</t>
  </si>
  <si>
    <t>Marina di Casal Velino</t>
  </si>
  <si>
    <t>Ascea</t>
  </si>
  <si>
    <t>Caprioli</t>
  </si>
  <si>
    <t>Palinuro</t>
  </si>
  <si>
    <t>Marina Camerota</t>
  </si>
  <si>
    <t>Lentiscosa</t>
  </si>
  <si>
    <t>S.Giovanni a Piro</t>
  </si>
  <si>
    <t>Scario</t>
  </si>
  <si>
    <t>Policastro Buss.</t>
  </si>
  <si>
    <t>Capitello</t>
  </si>
  <si>
    <t>Sapri</t>
  </si>
  <si>
    <t>Marina di Maratea</t>
  </si>
  <si>
    <t>Castroc. di Maratea</t>
  </si>
  <si>
    <t>Praia di Mare</t>
  </si>
  <si>
    <t>Scalea</t>
  </si>
  <si>
    <t>Cirella</t>
  </si>
  <si>
    <t>Diamante</t>
  </si>
  <si>
    <t>kis út</t>
  </si>
  <si>
    <t>Sangineto Lido</t>
  </si>
  <si>
    <t>Cittadella del Capo</t>
  </si>
  <si>
    <t>Guardia Piem. Marin.</t>
  </si>
  <si>
    <t>Marina di Fuscaldo</t>
  </si>
  <si>
    <t>Paola</t>
  </si>
  <si>
    <t>S. Lucio</t>
  </si>
  <si>
    <t>Longobardi Marina</t>
  </si>
  <si>
    <t>Amantea</t>
  </si>
  <si>
    <t>Campora S. Giovanni</t>
  </si>
  <si>
    <t>Falema Marina</t>
  </si>
  <si>
    <t>Gizzerra Lido</t>
  </si>
  <si>
    <t>Lamezia Reptér</t>
  </si>
  <si>
    <t>Pizzo</t>
  </si>
  <si>
    <t>Vibo Valentina Marina</t>
  </si>
  <si>
    <t>Briatico</t>
  </si>
  <si>
    <t>Marina di Zambrone</t>
  </si>
  <si>
    <t>Nicotera</t>
  </si>
  <si>
    <t>Gioia Tauro</t>
  </si>
  <si>
    <t>Palmi</t>
  </si>
  <si>
    <t>Ceramida</t>
  </si>
  <si>
    <t>Bagnara Calabra</t>
  </si>
  <si>
    <t>Scilla</t>
  </si>
  <si>
    <t>Canitello</t>
  </si>
  <si>
    <t>Villa S. Giovanni</t>
  </si>
  <si>
    <t>MESSINA</t>
  </si>
  <si>
    <t>204 km/2 nap:</t>
  </si>
  <si>
    <t>2-3. nap</t>
  </si>
  <si>
    <t>Ismerkedés a hegyekkel</t>
  </si>
  <si>
    <t>Elágazás (balra)</t>
  </si>
  <si>
    <t>Forca di Presta</t>
  </si>
  <si>
    <t>Arquata del Tronto</t>
  </si>
  <si>
    <t>Amatrice</t>
  </si>
  <si>
    <t>Poggio Cancelli</t>
  </si>
  <si>
    <t>Lago di Campotosto</t>
  </si>
  <si>
    <t>híd (lejt, majd domb)</t>
  </si>
  <si>
    <t>(1482 m hágó)</t>
  </si>
  <si>
    <t>Assergi</t>
  </si>
  <si>
    <t>Sibillini és Gran Sasso Nemzeti Park</t>
  </si>
  <si>
    <t>2. szakasz összesen:</t>
  </si>
  <si>
    <t>3. szakasz</t>
  </si>
  <si>
    <t>6-8. nap</t>
  </si>
  <si>
    <t>4-5. nap</t>
  </si>
  <si>
    <t>194 km/2 nap:</t>
  </si>
  <si>
    <t>Civita di Bagno</t>
  </si>
  <si>
    <t>San Martino d' O.</t>
  </si>
  <si>
    <t>Terranera</t>
  </si>
  <si>
    <t>(hegytető)</t>
  </si>
  <si>
    <t>Gioa Veccio</t>
  </si>
  <si>
    <t>(folyóvölgy)</t>
  </si>
  <si>
    <t>Forca del Acero</t>
  </si>
  <si>
    <t>S.Donato Val di Dom.</t>
  </si>
  <si>
    <t>Rosanico</t>
  </si>
  <si>
    <t>Atina</t>
  </si>
  <si>
    <t>Belmonte Castello</t>
  </si>
  <si>
    <t>Cassino</t>
  </si>
  <si>
    <t>Mignano Monte Lungo</t>
  </si>
  <si>
    <t>Vaiano Scalo</t>
  </si>
  <si>
    <t>Calvi Veccia</t>
  </si>
  <si>
    <t>Capua</t>
  </si>
  <si>
    <t>San Tammaro</t>
  </si>
  <si>
    <t>Teverola</t>
  </si>
  <si>
    <t>Aversa</t>
  </si>
  <si>
    <t>Melito di Napoli</t>
  </si>
  <si>
    <t>Nápoly, repülőtér</t>
  </si>
  <si>
    <t>NÁPOLY</t>
  </si>
  <si>
    <t>San Giorgo a Crem.</t>
  </si>
  <si>
    <t>(itt kell felmenni)</t>
  </si>
  <si>
    <t>San Vito</t>
  </si>
  <si>
    <t>Vezúv, Obszerv.</t>
  </si>
  <si>
    <t>272 km/3 nap:</t>
  </si>
  <si>
    <t>d'Abruzzo Nemzeti Parktól a Vezúvig</t>
  </si>
  <si>
    <t>3. szakasz összesen:</t>
  </si>
  <si>
    <t>4. szakasz</t>
  </si>
  <si>
    <t>APPENNINEK</t>
  </si>
  <si>
    <t>SZICÍLIA</t>
  </si>
  <si>
    <t>Itália 2011 kerékpártúra időbeosztása</t>
  </si>
  <si>
    <t>d Abruzzo NP, Cassino, Nápoly, Vezúv</t>
  </si>
  <si>
    <t>2-3. nap útvonala</t>
  </si>
  <si>
    <t>4-5. nap útvonala</t>
  </si>
  <si>
    <t>6-8. nap útvonala</t>
  </si>
  <si>
    <t>Boscoreale</t>
  </si>
  <si>
    <t>(parkoló)</t>
  </si>
  <si>
    <t>31.</t>
  </si>
  <si>
    <t>26.</t>
  </si>
  <si>
    <t>27.</t>
  </si>
  <si>
    <t>28.</t>
  </si>
  <si>
    <t>29.</t>
  </si>
  <si>
    <t>AUG</t>
  </si>
  <si>
    <t>SLO</t>
  </si>
  <si>
    <t>4. szakasz összesen:</t>
  </si>
  <si>
    <t>5. szakasz</t>
  </si>
  <si>
    <t>9-11. Nap</t>
  </si>
  <si>
    <t xml:space="preserve">Sorrentoi-félszigettől Calabriáig </t>
  </si>
  <si>
    <t>305 km/3 nap:</t>
  </si>
  <si>
    <t>Tropea</t>
  </si>
  <si>
    <t>Santa Domenica</t>
  </si>
  <si>
    <t>Faro Capo Vaticano</t>
  </si>
  <si>
    <t>Coccorinello</t>
  </si>
  <si>
    <t>Cocconiro</t>
  </si>
  <si>
    <t>Joppolo</t>
  </si>
  <si>
    <t>MILAZZO</t>
  </si>
  <si>
    <t>Kompozás Szicíliába</t>
  </si>
  <si>
    <t>12-14. Nap</t>
  </si>
  <si>
    <t>DÉL-OLASZO.</t>
  </si>
  <si>
    <t>Sorrentói-félszigettől Calabriáig</t>
  </si>
  <si>
    <t>9-11. nap útvonala</t>
  </si>
  <si>
    <t>12-14. nap útvonala</t>
  </si>
  <si>
    <t>Vigliatore</t>
  </si>
  <si>
    <t>Case Nuove</t>
  </si>
  <si>
    <t>Calava</t>
  </si>
  <si>
    <t>Gliaca</t>
  </si>
  <si>
    <t>Brolo</t>
  </si>
  <si>
    <t>Capo 'd Orlando</t>
  </si>
  <si>
    <t>Torrenova</t>
  </si>
  <si>
    <t>Acquedolci</t>
  </si>
  <si>
    <t>Marina di Caronia</t>
  </si>
  <si>
    <t>Canneto</t>
  </si>
  <si>
    <t>Castel di Tusa</t>
  </si>
  <si>
    <t>Finale</t>
  </si>
  <si>
    <t>Saint Ambrogio</t>
  </si>
  <si>
    <t>Cefalú</t>
  </si>
  <si>
    <t>PALERMO</t>
  </si>
  <si>
    <t>Monte Pellegrino</t>
  </si>
  <si>
    <t>Capaci</t>
  </si>
  <si>
    <t>Terrasini</t>
  </si>
  <si>
    <t>Trappeto</t>
  </si>
  <si>
    <t>5. szakasz összesen:</t>
  </si>
  <si>
    <t>6. szakasz</t>
  </si>
  <si>
    <t>6. szakasz összesen:</t>
  </si>
  <si>
    <t>7. szakasz</t>
  </si>
  <si>
    <t>Saint Agata di Milit.</t>
  </si>
  <si>
    <t>Santo Stefano di C.</t>
  </si>
  <si>
    <t>Valderice</t>
  </si>
  <si>
    <t>Erice</t>
  </si>
  <si>
    <t>TRAPANI</t>
  </si>
  <si>
    <t>Marsala</t>
  </si>
  <si>
    <t>Selinunte</t>
  </si>
  <si>
    <t>Sciacca</t>
  </si>
  <si>
    <t>Secca Grande</t>
  </si>
  <si>
    <t>Montallegro</t>
  </si>
  <si>
    <t>Siculiana</t>
  </si>
  <si>
    <t>Templomok völgye</t>
  </si>
  <si>
    <t>Balata di Baida</t>
  </si>
  <si>
    <t>pihenőnap</t>
  </si>
  <si>
    <t>0. szakasz</t>
  </si>
  <si>
    <t>1. nap</t>
  </si>
  <si>
    <t>Tranzit Szlovéniában</t>
  </si>
  <si>
    <t>Planina vá.</t>
  </si>
  <si>
    <t>Planina</t>
  </si>
  <si>
    <t>Postojna</t>
  </si>
  <si>
    <t>(630 m hágó)</t>
  </si>
  <si>
    <t>Savinje</t>
  </si>
  <si>
    <t>tető</t>
  </si>
  <si>
    <r>
      <t>Senoze</t>
    </r>
    <r>
      <rPr>
        <sz val="12"/>
        <rFont val="Arial"/>
        <family val="0"/>
      </rPr>
      <t>č</t>
    </r>
    <r>
      <rPr>
        <sz val="12"/>
        <rFont val="Trebuchet MS"/>
        <family val="2"/>
      </rPr>
      <t>e</t>
    </r>
  </si>
  <si>
    <r>
      <t>Diva</t>
    </r>
    <r>
      <rPr>
        <sz val="12"/>
        <rFont val="Arial"/>
        <family val="0"/>
      </rPr>
      <t>č</t>
    </r>
    <r>
      <rPr>
        <sz val="12"/>
        <rFont val="Trebuchet MS"/>
        <family val="2"/>
      </rPr>
      <t>a</t>
    </r>
  </si>
  <si>
    <t>Lokev</t>
  </si>
  <si>
    <t>Olasz határ</t>
  </si>
  <si>
    <t>Brasovizza</t>
  </si>
  <si>
    <t>Trieste vá.</t>
  </si>
  <si>
    <t>(523 m és 601 m hágó)</t>
  </si>
  <si>
    <t>(dombtető)</t>
  </si>
  <si>
    <t>(390 m magas hágó)</t>
  </si>
  <si>
    <t>Serra S. Abbandio</t>
  </si>
  <si>
    <t>Matelica</t>
  </si>
  <si>
    <t>Castelraimondo</t>
  </si>
  <si>
    <t>(város 671 méteren)</t>
  </si>
  <si>
    <t>(1320 m-re megyünk fel)</t>
  </si>
  <si>
    <t>Montecassino +2*8 km,  480 m szintemelkedéssel</t>
  </si>
  <si>
    <t>Picco Saint Angelo</t>
  </si>
  <si>
    <t>(180 m-es domb út közben)</t>
  </si>
  <si>
    <t>(110 m)</t>
  </si>
  <si>
    <t>(525 m hágó)</t>
  </si>
  <si>
    <t>(barlang)</t>
  </si>
  <si>
    <t>A csizma orra</t>
  </si>
  <si>
    <t>(120 m)</t>
  </si>
  <si>
    <t>(Szt. Ferenc templom)</t>
  </si>
  <si>
    <t>2*domb lejt</t>
  </si>
  <si>
    <t>(301 méterig emelkedik)</t>
  </si>
  <si>
    <t>(260 méterig emelkedik)</t>
  </si>
  <si>
    <t>San Ferdinando</t>
  </si>
  <si>
    <t>Alí Terme</t>
  </si>
  <si>
    <t>Nizza di Sicilia</t>
  </si>
  <si>
    <t>Furci Sciulo</t>
  </si>
  <si>
    <t>Sant Alessio Sciulo</t>
  </si>
  <si>
    <t>Capo Sant Alessio</t>
  </si>
  <si>
    <t>(548 méterig emelkedik)</t>
  </si>
  <si>
    <t>Letojanni</t>
  </si>
  <si>
    <t>Capo Taormina</t>
  </si>
  <si>
    <t>Taormina</t>
  </si>
  <si>
    <t>339 km/3 nap:</t>
  </si>
  <si>
    <t>Nyugat-Szicília - Etna</t>
  </si>
  <si>
    <t>Castelmola</t>
  </si>
  <si>
    <t>Giardini-Naxos</t>
  </si>
  <si>
    <t>Fiumefreddo di Sic.</t>
  </si>
  <si>
    <t>Giarre</t>
  </si>
  <si>
    <t>Pozzillo Soprano</t>
  </si>
  <si>
    <t>Acireale</t>
  </si>
  <si>
    <t>Aci Trezza</t>
  </si>
  <si>
    <t>Aci Castello</t>
  </si>
  <si>
    <t>CATANIA</t>
  </si>
  <si>
    <t>Gravina di Catania</t>
  </si>
  <si>
    <t>Mascalucia</t>
  </si>
  <si>
    <t>Nicolosi</t>
  </si>
  <si>
    <t>Vilino Platina</t>
  </si>
  <si>
    <t>Rifulgio Sapienza</t>
  </si>
  <si>
    <t>Drótkötél felső</t>
  </si>
  <si>
    <t>Torre del Filosofo</t>
  </si>
  <si>
    <t>Zafferana Etnea</t>
  </si>
  <si>
    <t>Milo</t>
  </si>
  <si>
    <t>Fornazzo</t>
  </si>
  <si>
    <t>Vena</t>
  </si>
  <si>
    <t>Lingualossa</t>
  </si>
  <si>
    <t>Cerro</t>
  </si>
  <si>
    <t>Castiglione di Sicilia</t>
  </si>
  <si>
    <t>Francavilla di Sicilia</t>
  </si>
  <si>
    <t>Borgo San Giovanni</t>
  </si>
  <si>
    <t>Portella Mandrazzi</t>
  </si>
  <si>
    <t>Novara di Sicilia</t>
  </si>
  <si>
    <t>Mazzara Sant Andrea</t>
  </si>
  <si>
    <t>Case Bruciate</t>
  </si>
  <si>
    <t>Terme Vigliatore</t>
  </si>
  <si>
    <t>Barcellona Pozzo d.G.</t>
  </si>
  <si>
    <t>Meri</t>
  </si>
  <si>
    <t>San Pietro di Milazzo</t>
  </si>
  <si>
    <t>240 km/3 nap</t>
  </si>
  <si>
    <t>Kelet-Szicília - ETNA</t>
  </si>
  <si>
    <t>15-17. nap</t>
  </si>
  <si>
    <t>18. nap - Lipari-szigetek (pihenőnap)</t>
  </si>
  <si>
    <t>19-21. nap</t>
  </si>
  <si>
    <t>Santuario Gibilmanna</t>
  </si>
  <si>
    <t>Isnello</t>
  </si>
  <si>
    <t>Collesano</t>
  </si>
  <si>
    <t>Borgo Eras A</t>
  </si>
  <si>
    <t>Scillato</t>
  </si>
  <si>
    <t>(autópálya)</t>
  </si>
  <si>
    <t>Caltavuturo</t>
  </si>
  <si>
    <t>Portella Mangiante</t>
  </si>
  <si>
    <t>Valledomo</t>
  </si>
  <si>
    <t>Magazinazzo</t>
  </si>
  <si>
    <t>Fontanamurata</t>
  </si>
  <si>
    <t>(vasút)</t>
  </si>
  <si>
    <t>Borgo Regalmici</t>
  </si>
  <si>
    <t>Staz. di Cammarata</t>
  </si>
  <si>
    <t>Vilaggio Faina</t>
  </si>
  <si>
    <t>Zorba</t>
  </si>
  <si>
    <t>San Michele</t>
  </si>
  <si>
    <t>AGRIGENTO</t>
  </si>
  <si>
    <t>Valle dei Templi</t>
  </si>
  <si>
    <t>7. szakasz összesen:</t>
  </si>
  <si>
    <t>8. szakasz</t>
  </si>
  <si>
    <t>22-24. nap</t>
  </si>
  <si>
    <t>Tirrén partvidék és a sziget belseje</t>
  </si>
  <si>
    <t>A Tirrén partvidék és a sziget belseje</t>
  </si>
  <si>
    <t>Nyugat-Szicília</t>
  </si>
  <si>
    <t>286 km/3 nap</t>
  </si>
  <si>
    <t>Porto Empedolce</t>
  </si>
  <si>
    <t>Realmonte</t>
  </si>
  <si>
    <t>Torrenouva</t>
  </si>
  <si>
    <t>Menfitől délre (P50 út)</t>
  </si>
  <si>
    <t>le a parti útra</t>
  </si>
  <si>
    <t>Granitola Torretta</t>
  </si>
  <si>
    <t>Tre Fontane</t>
  </si>
  <si>
    <t>végig legközelebb a parthoz</t>
  </si>
  <si>
    <t>Mazara dei Valo</t>
  </si>
  <si>
    <t>Capo Feto</t>
  </si>
  <si>
    <t>Piano Canino</t>
  </si>
  <si>
    <t>Spagnoula</t>
  </si>
  <si>
    <t>Trapani Repülőtér</t>
  </si>
  <si>
    <t>Marausa</t>
  </si>
  <si>
    <t>Baglio Messina</t>
  </si>
  <si>
    <t>Alcamo Marina</t>
  </si>
  <si>
    <t>Balestrate</t>
  </si>
  <si>
    <t>Cittá del Mare-Perla</t>
  </si>
  <si>
    <t>Palermo Repülőtér</t>
  </si>
  <si>
    <t>Villagrazia di Carini</t>
  </si>
  <si>
    <t>Isola delle Femine</t>
  </si>
  <si>
    <t>Villa Scalea</t>
  </si>
  <si>
    <t>Mondello</t>
  </si>
  <si>
    <t>Santa Rosalia</t>
  </si>
  <si>
    <t>Palermo Kikötő</t>
  </si>
  <si>
    <t>8. szakasz összesen:</t>
  </si>
  <si>
    <t>9. szakasz</t>
  </si>
  <si>
    <t>Szicília, nyugati partvidék</t>
  </si>
  <si>
    <t>334 km/3 nap</t>
  </si>
  <si>
    <t>(2341 m lejtő, 26 km alatt)</t>
  </si>
  <si>
    <t>(890 méterig emelkedik)</t>
  </si>
  <si>
    <t>(240-ig emelkedik)</t>
  </si>
  <si>
    <t>(450 m-ig ereszkedünk)</t>
  </si>
  <si>
    <t>(740 m-ig emelkedik)</t>
  </si>
  <si>
    <t>(796-ig emelkedik)</t>
  </si>
  <si>
    <t>(farm) 650-ig em.</t>
  </si>
  <si>
    <t>kis úton 145-ig em.</t>
  </si>
  <si>
    <t>2*domb</t>
  </si>
  <si>
    <t>265 m-ig emelkedik</t>
  </si>
  <si>
    <t>Castellammare d. G.</t>
  </si>
  <si>
    <t>Valetta</t>
  </si>
  <si>
    <t>Naxxar</t>
  </si>
  <si>
    <t>Mellieha</t>
  </si>
  <si>
    <t>Mgarr</t>
  </si>
  <si>
    <t>Rabat</t>
  </si>
  <si>
    <t>Dingli</t>
  </si>
  <si>
    <t>Mndara</t>
  </si>
  <si>
    <t>Zurrieq</t>
  </si>
  <si>
    <t>Birzebbuga</t>
  </si>
  <si>
    <t>Marsaxlokk</t>
  </si>
  <si>
    <t>Fort Delimara</t>
  </si>
  <si>
    <t>Luqua Repülőtér</t>
  </si>
  <si>
    <t>9. szakasz összesen:</t>
  </si>
  <si>
    <t>89 km/1 nap</t>
  </si>
  <si>
    <t>M</t>
  </si>
  <si>
    <t>Msida</t>
  </si>
  <si>
    <t>Ilkin</t>
  </si>
  <si>
    <t>San Pawl Il-Bahar</t>
  </si>
  <si>
    <t>Golden Bay</t>
  </si>
  <si>
    <t>Gnejna Bay</t>
  </si>
  <si>
    <t>strand</t>
  </si>
  <si>
    <t>Mdina</t>
  </si>
  <si>
    <t>megalitikus templom</t>
  </si>
  <si>
    <t>Kék barlang</t>
  </si>
  <si>
    <t>53 m-ig emelkedik</t>
  </si>
  <si>
    <t>0. szakasz összesen:</t>
  </si>
  <si>
    <t>63 km/1 nap</t>
  </si>
  <si>
    <t>Össz.szint:</t>
  </si>
  <si>
    <t>Összes szintemelkedés:</t>
  </si>
  <si>
    <t>Összes táv:</t>
  </si>
  <si>
    <t>2330 km</t>
  </si>
  <si>
    <t>vonatút Ljubjanán át Planinába</t>
  </si>
  <si>
    <t>Planina-Trieste</t>
  </si>
  <si>
    <t>hazaút Milánón át Bécsbe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</si>
</sst>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0&quot; km&quot;"/>
    <numFmt numFmtId="167" formatCode="[$-40E]mmmm\ d\.;@"/>
    <numFmt numFmtId="168" formatCode="#,##0\ &quot;Ft&quot;"/>
    <numFmt numFmtId="169" formatCode="mmm/yyyy"/>
    <numFmt numFmtId="170" formatCode="[$-40E]mmm/\ d\.;@"/>
    <numFmt numFmtId="171" formatCode="dd"/>
    <numFmt numFmtId="172" formatCode="dd/"/>
    <numFmt numFmtId="173" formatCode="dddd"/>
    <numFmt numFmtId="174" formatCode="yyyy/mm/dd\,\ dddd"/>
    <numFmt numFmtId="175" formatCode="0&quot; m&quot;"/>
  </numFmts>
  <fonts count="6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4"/>
      <name val="Arial"/>
      <family val="0"/>
    </font>
    <font>
      <b/>
      <sz val="14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6"/>
      <name val="Trebuchet MS"/>
      <family val="2"/>
    </font>
    <font>
      <b/>
      <i/>
      <u val="single"/>
      <sz val="12"/>
      <name val="Trebuchet MS"/>
      <family val="2"/>
    </font>
    <font>
      <i/>
      <sz val="10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u val="single"/>
      <sz val="12"/>
      <name val="Trebuchet MS"/>
      <family val="2"/>
    </font>
    <font>
      <sz val="14"/>
      <name val="Trebuchet MS"/>
      <family val="2"/>
    </font>
    <font>
      <u val="single"/>
      <sz val="10"/>
      <color indexed="12"/>
      <name val="Arial CE"/>
      <family val="0"/>
    </font>
    <font>
      <sz val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u val="single"/>
      <sz val="12"/>
      <name val="Trebuchet MS"/>
      <family val="2"/>
    </font>
    <font>
      <i/>
      <sz val="12"/>
      <name val="Trebuchet MS"/>
      <family val="2"/>
    </font>
    <font>
      <sz val="10"/>
      <color indexed="43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9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1" borderId="7" applyNumberFormat="0" applyFon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wrapText="1"/>
    </xf>
    <xf numFmtId="164" fontId="11" fillId="0" borderId="12" xfId="0" applyNumberFormat="1" applyFont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left"/>
    </xf>
    <xf numFmtId="0" fontId="14" fillId="4" borderId="15" xfId="0" applyFont="1" applyFill="1" applyBorder="1" applyAlignment="1">
      <alignment horizontal="left"/>
    </xf>
    <xf numFmtId="1" fontId="15" fillId="4" borderId="15" xfId="0" applyNumberFormat="1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right"/>
    </xf>
    <xf numFmtId="0" fontId="8" fillId="0" borderId="17" xfId="0" applyFont="1" applyBorder="1" applyAlignment="1">
      <alignment horizontal="left"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1" fontId="8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1" fontId="8" fillId="32" borderId="15" xfId="0" applyNumberFormat="1" applyFont="1" applyFill="1" applyBorder="1" applyAlignment="1">
      <alignment/>
    </xf>
    <xf numFmtId="1" fontId="8" fillId="32" borderId="15" xfId="0" applyNumberFormat="1" applyFont="1" applyFill="1" applyBorder="1" applyAlignment="1">
      <alignment horizontal="center"/>
    </xf>
    <xf numFmtId="0" fontId="14" fillId="32" borderId="16" xfId="0" applyFont="1" applyFill="1" applyBorder="1" applyAlignment="1">
      <alignment horizontal="center"/>
    </xf>
    <xf numFmtId="1" fontId="15" fillId="4" borderId="15" xfId="0" applyNumberFormat="1" applyFont="1" applyFill="1" applyBorder="1" applyAlignment="1">
      <alignment horizontal="justify"/>
    </xf>
    <xf numFmtId="0" fontId="8" fillId="0" borderId="19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5" fillId="0" borderId="22" xfId="0" applyFont="1" applyBorder="1" applyAlignment="1">
      <alignment/>
    </xf>
    <xf numFmtId="1" fontId="6" fillId="0" borderId="23" xfId="0" applyNumberFormat="1" applyFont="1" applyBorder="1" applyAlignment="1">
      <alignment/>
    </xf>
    <xf numFmtId="1" fontId="18" fillId="0" borderId="2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9" fillId="0" borderId="27" xfId="43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1" fontId="8" fillId="0" borderId="18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5" fillId="0" borderId="17" xfId="0" applyFont="1" applyBorder="1" applyAlignment="1">
      <alignment/>
    </xf>
    <xf numFmtId="1" fontId="0" fillId="0" borderId="0" xfId="0" applyNumberFormat="1" applyAlignment="1">
      <alignment/>
    </xf>
    <xf numFmtId="166" fontId="21" fillId="0" borderId="10" xfId="0" applyNumberFormat="1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/>
    </xf>
    <xf numFmtId="1" fontId="8" fillId="0" borderId="18" xfId="0" applyNumberFormat="1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174" fontId="0" fillId="0" borderId="0" xfId="0" applyNumberFormat="1" applyAlignment="1">
      <alignment/>
    </xf>
    <xf numFmtId="164" fontId="8" fillId="0" borderId="0" xfId="0" applyNumberFormat="1" applyFont="1" applyAlignment="1">
      <alignment horizontal="right"/>
    </xf>
    <xf numFmtId="0" fontId="23" fillId="0" borderId="17" xfId="0" applyFont="1" applyBorder="1" applyAlignment="1">
      <alignment/>
    </xf>
    <xf numFmtId="0" fontId="24" fillId="0" borderId="17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66" fontId="21" fillId="32" borderId="10" xfId="0" applyNumberFormat="1" applyFont="1" applyFill="1" applyBorder="1" applyAlignment="1">
      <alignment horizontal="center"/>
    </xf>
    <xf numFmtId="0" fontId="0" fillId="32" borderId="27" xfId="0" applyFill="1" applyBorder="1" applyAlignment="1">
      <alignment/>
    </xf>
    <xf numFmtId="1" fontId="21" fillId="32" borderId="11" xfId="0" applyNumberFormat="1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25" fillId="34" borderId="34" xfId="0" applyFont="1" applyFill="1" applyBorder="1" applyAlignment="1">
      <alignment horizontal="center" vertical="center" textRotation="90"/>
    </xf>
    <xf numFmtId="1" fontId="14" fillId="0" borderId="20" xfId="0" applyNumberFormat="1" applyFont="1" applyBorder="1" applyAlignment="1">
      <alignment horizontal="left"/>
    </xf>
    <xf numFmtId="1" fontId="9" fillId="0" borderId="28" xfId="0" applyNumberFormat="1" applyFont="1" applyBorder="1" applyAlignment="1">
      <alignment horizontal="left"/>
    </xf>
    <xf numFmtId="1" fontId="30" fillId="0" borderId="28" xfId="0" applyNumberFormat="1" applyFont="1" applyBorder="1" applyAlignment="1">
      <alignment horizontal="left"/>
    </xf>
    <xf numFmtId="1" fontId="28" fillId="0" borderId="28" xfId="0" applyNumberFormat="1" applyFont="1" applyBorder="1" applyAlignment="1">
      <alignment horizontal="left"/>
    </xf>
    <xf numFmtId="1" fontId="29" fillId="0" borderId="28" xfId="0" applyNumberFormat="1" applyFont="1" applyBorder="1" applyAlignment="1">
      <alignment horizontal="left"/>
    </xf>
    <xf numFmtId="175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6" fillId="18" borderId="14" xfId="0" applyFont="1" applyFill="1" applyBorder="1" applyAlignment="1">
      <alignment horizontal="center"/>
    </xf>
    <xf numFmtId="0" fontId="16" fillId="18" borderId="15" xfId="0" applyFont="1" applyFill="1" applyBorder="1" applyAlignment="1">
      <alignment horizontal="center"/>
    </xf>
    <xf numFmtId="0" fontId="16" fillId="18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52" xfId="0" applyFill="1" applyBorder="1" applyAlignment="1">
      <alignment horizontal="center" vertical="center" wrapText="1"/>
    </xf>
    <xf numFmtId="0" fontId="0" fillId="35" borderId="53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5" borderId="56" xfId="0" applyFill="1" applyBorder="1" applyAlignment="1">
      <alignment horizontal="center" vertical="center" wrapText="1"/>
    </xf>
    <xf numFmtId="166" fontId="21" fillId="0" borderId="30" xfId="0" applyNumberFormat="1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57" xfId="0" applyNumberFormat="1" applyFont="1" applyBorder="1" applyAlignment="1">
      <alignment horizontal="center" vertical="center"/>
    </xf>
    <xf numFmtId="0" fontId="19" fillId="0" borderId="31" xfId="43" applyBorder="1" applyAlignment="1" applyProtection="1">
      <alignment horizontal="center" vertical="center"/>
      <protection/>
    </xf>
    <xf numFmtId="0" fontId="19" fillId="0" borderId="28" xfId="43" applyBorder="1" applyAlignment="1" applyProtection="1">
      <alignment horizontal="center" vertical="center"/>
      <protection/>
    </xf>
    <xf numFmtId="0" fontId="19" fillId="0" borderId="58" xfId="43" applyBorder="1" applyAlignment="1" applyProtection="1">
      <alignment horizontal="center" vertical="center"/>
      <protection/>
    </xf>
    <xf numFmtId="0" fontId="0" fillId="18" borderId="45" xfId="0" applyFill="1" applyBorder="1" applyAlignment="1">
      <alignment horizontal="center" vertical="center" wrapText="1"/>
    </xf>
    <xf numFmtId="0" fontId="0" fillId="18" borderId="46" xfId="0" applyFill="1" applyBorder="1" applyAlignment="1">
      <alignment horizontal="center" vertical="center" wrapText="1"/>
    </xf>
    <xf numFmtId="0" fontId="0" fillId="18" borderId="47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48" xfId="0" applyFill="1" applyBorder="1" applyAlignment="1">
      <alignment horizontal="center" vertical="center" wrapText="1"/>
    </xf>
    <xf numFmtId="0" fontId="0" fillId="18" borderId="49" xfId="0" applyFill="1" applyBorder="1" applyAlignment="1">
      <alignment horizontal="center" vertical="center" wrapText="1"/>
    </xf>
    <xf numFmtId="0" fontId="0" fillId="18" borderId="50" xfId="0" applyFill="1" applyBorder="1" applyAlignment="1">
      <alignment horizontal="center" vertical="center" wrapText="1"/>
    </xf>
    <xf numFmtId="0" fontId="19" fillId="0" borderId="27" xfId="43" applyBorder="1" applyAlignment="1" applyProtection="1">
      <alignment horizontal="center" vertical="center"/>
      <protection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ill="1" applyBorder="1" applyAlignment="1">
      <alignment horizontal="center" vertical="center" wrapText="1"/>
    </xf>
    <xf numFmtId="0" fontId="0" fillId="36" borderId="53" xfId="0" applyFill="1" applyBorder="1" applyAlignment="1">
      <alignment horizontal="center" vertical="center" wrapText="1"/>
    </xf>
    <xf numFmtId="0" fontId="0" fillId="36" borderId="48" xfId="0" applyFill="1" applyBorder="1" applyAlignment="1">
      <alignment horizontal="center" vertical="center" wrapText="1"/>
    </xf>
    <xf numFmtId="0" fontId="0" fillId="36" borderId="49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0" fillId="36" borderId="51" xfId="0" applyFill="1" applyBorder="1" applyAlignment="1" quotePrefix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54" xfId="0" applyFill="1" applyBorder="1" applyAlignment="1">
      <alignment horizontal="center" vertical="center" wrapText="1"/>
    </xf>
    <xf numFmtId="0" fontId="0" fillId="36" borderId="55" xfId="0" applyFill="1" applyBorder="1" applyAlignment="1">
      <alignment horizontal="center" vertical="center" wrapText="1"/>
    </xf>
    <xf numFmtId="0" fontId="0" fillId="36" borderId="56" xfId="0" applyFill="1" applyBorder="1" applyAlignment="1">
      <alignment horizontal="center" vertical="center" wrapText="1"/>
    </xf>
    <xf numFmtId="166" fontId="21" fillId="0" borderId="57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30" xfId="0" applyFont="1" applyFill="1" applyBorder="1" applyAlignment="1">
      <alignment horizontal="center" vertical="center" textRotation="90"/>
    </xf>
    <xf numFmtId="0" fontId="3" fillId="37" borderId="57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36" borderId="45" xfId="0" applyFill="1" applyBorder="1" applyAlignment="1">
      <alignment horizontal="center" vertical="center" wrapText="1"/>
    </xf>
    <xf numFmtId="0" fontId="0" fillId="36" borderId="46" xfId="0" applyFill="1" applyBorder="1" applyAlignment="1">
      <alignment horizontal="center" vertical="center" wrapText="1"/>
    </xf>
    <xf numFmtId="0" fontId="0" fillId="36" borderId="47" xfId="0" applyFill="1" applyBorder="1" applyAlignment="1">
      <alignment horizontal="center" vertical="center" wrapText="1"/>
    </xf>
    <xf numFmtId="0" fontId="20" fillId="18" borderId="60" xfId="0" applyFont="1" applyFill="1" applyBorder="1" applyAlignment="1">
      <alignment horizontal="center" vertical="center" textRotation="90"/>
    </xf>
    <xf numFmtId="0" fontId="20" fillId="18" borderId="17" xfId="0" applyFont="1" applyFill="1" applyBorder="1" applyAlignment="1">
      <alignment horizontal="center" vertical="center" textRotation="90"/>
    </xf>
    <xf numFmtId="0" fontId="20" fillId="18" borderId="61" xfId="0" applyFont="1" applyFill="1" applyBorder="1" applyAlignment="1">
      <alignment horizontal="center" vertical="center" textRotation="90"/>
    </xf>
    <xf numFmtId="0" fontId="3" fillId="36" borderId="30" xfId="0" applyFont="1" applyFill="1" applyBorder="1" applyAlignment="1">
      <alignment horizontal="center" vertical="center" textRotation="90"/>
    </xf>
    <xf numFmtId="0" fontId="3" fillId="36" borderId="18" xfId="0" applyFont="1" applyFill="1" applyBorder="1" applyAlignment="1">
      <alignment horizontal="center" vertical="center" textRotation="90"/>
    </xf>
    <xf numFmtId="0" fontId="3" fillId="36" borderId="57" xfId="0" applyFont="1" applyFill="1" applyBorder="1" applyAlignment="1">
      <alignment horizontal="center" vertical="center" textRotation="90"/>
    </xf>
    <xf numFmtId="1" fontId="4" fillId="0" borderId="0" xfId="0" applyNumberFormat="1" applyFont="1" applyAlignment="1">
      <alignment horizontal="center"/>
    </xf>
    <xf numFmtId="0" fontId="22" fillId="33" borderId="29" xfId="0" applyFont="1" applyFill="1" applyBorder="1" applyAlignment="1">
      <alignment horizontal="center"/>
    </xf>
    <xf numFmtId="0" fontId="22" fillId="33" borderId="62" xfId="0" applyFont="1" applyFill="1" applyBorder="1" applyAlignment="1">
      <alignment horizontal="center"/>
    </xf>
    <xf numFmtId="0" fontId="22" fillId="33" borderId="63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5" fillId="35" borderId="18" xfId="0" applyFont="1" applyFill="1" applyBorder="1" applyAlignment="1">
      <alignment horizontal="center" vertical="center" textRotation="90"/>
    </xf>
    <xf numFmtId="0" fontId="25" fillId="35" borderId="57" xfId="0" applyFont="1" applyFill="1" applyBorder="1" applyAlignment="1">
      <alignment horizontal="center" vertical="center" textRotation="90"/>
    </xf>
    <xf numFmtId="0" fontId="25" fillId="18" borderId="30" xfId="0" applyFont="1" applyFill="1" applyBorder="1" applyAlignment="1">
      <alignment horizontal="center" vertical="center" textRotation="90"/>
    </xf>
    <xf numFmtId="0" fontId="25" fillId="18" borderId="18" xfId="0" applyFont="1" applyFill="1" applyBorder="1" applyAlignment="1">
      <alignment horizontal="center" vertical="center" textRotation="90"/>
    </xf>
    <xf numFmtId="0" fontId="25" fillId="18" borderId="57" xfId="0" applyFont="1" applyFill="1" applyBorder="1" applyAlignment="1">
      <alignment horizontal="center" vertical="center" textRotation="90"/>
    </xf>
    <xf numFmtId="0" fontId="0" fillId="18" borderId="51" xfId="0" applyFill="1" applyBorder="1" applyAlignment="1">
      <alignment horizontal="center" vertical="center" wrapText="1"/>
    </xf>
    <xf numFmtId="0" fontId="0" fillId="18" borderId="52" xfId="0" applyFill="1" applyBorder="1" applyAlignment="1">
      <alignment horizontal="center" vertical="center" wrapText="1"/>
    </xf>
    <xf numFmtId="0" fontId="0" fillId="18" borderId="53" xfId="0" applyFill="1" applyBorder="1" applyAlignment="1">
      <alignment horizontal="center" vertical="center" wrapText="1"/>
    </xf>
    <xf numFmtId="0" fontId="0" fillId="18" borderId="54" xfId="0" applyFill="1" applyBorder="1" applyAlignment="1">
      <alignment horizontal="center" vertical="center" wrapText="1"/>
    </xf>
    <xf numFmtId="0" fontId="0" fillId="18" borderId="55" xfId="0" applyFill="1" applyBorder="1" applyAlignment="1">
      <alignment horizontal="center" vertical="center" wrapText="1"/>
    </xf>
    <xf numFmtId="0" fontId="0" fillId="18" borderId="56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166" fontId="2" fillId="0" borderId="64" xfId="0" applyNumberFormat="1" applyFont="1" applyFill="1" applyBorder="1" applyAlignment="1">
      <alignment horizontal="center" vertical="center"/>
    </xf>
    <xf numFmtId="166" fontId="2" fillId="0" borderId="37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psies.com/map.do?fileId=ullesnpaqtotogkf" TargetMode="External" /><Relationship Id="rId2" Type="http://schemas.openxmlformats.org/officeDocument/2006/relationships/hyperlink" Target="http://www.gpsies.com/map.do?fileId=tbweourvrvoxmukt" TargetMode="External" /><Relationship Id="rId3" Type="http://schemas.openxmlformats.org/officeDocument/2006/relationships/hyperlink" Target="http://www.gpsies.com/map.do?fileId=vkltlippsixnemlt" TargetMode="External" /><Relationship Id="rId4" Type="http://schemas.openxmlformats.org/officeDocument/2006/relationships/hyperlink" Target="http://www.gpsies.com/map.do?fileId=nryrznbefepjsnik" TargetMode="External" /><Relationship Id="rId5" Type="http://schemas.openxmlformats.org/officeDocument/2006/relationships/hyperlink" Target="http://www.gpsies.com/map.do?fileId=vcscrrddtbasgkoq" TargetMode="External" /><Relationship Id="rId6" Type="http://schemas.openxmlformats.org/officeDocument/2006/relationships/hyperlink" Target="http://www.gpsies.com/map.do?fileId=ykbswxfvisnyzkkj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34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3.28125" style="4" customWidth="1"/>
    <col min="2" max="2" width="7.7109375" style="4" customWidth="1"/>
    <col min="3" max="6" width="7.7109375" style="5" customWidth="1"/>
    <col min="7" max="7" width="24.28125" style="6" customWidth="1"/>
    <col min="8" max="16384" width="9.140625" style="3" customWidth="1"/>
  </cols>
  <sheetData>
    <row r="1" spans="1:7" ht="18.75">
      <c r="A1" s="86" t="s">
        <v>53</v>
      </c>
      <c r="B1" s="86"/>
      <c r="C1" s="86"/>
      <c r="D1" s="86"/>
      <c r="E1" s="86"/>
      <c r="F1" s="86"/>
      <c r="G1" s="86"/>
    </row>
    <row r="2" spans="1:7" ht="33.75">
      <c r="A2" s="87" t="s">
        <v>0</v>
      </c>
      <c r="B2" s="87"/>
      <c r="C2" s="87"/>
      <c r="D2" s="87"/>
      <c r="E2" s="87"/>
      <c r="F2" s="87"/>
      <c r="G2" s="87"/>
    </row>
    <row r="3" ht="6.75" customHeight="1" thickBot="1"/>
    <row r="4" spans="1:7" s="7" customFormat="1" ht="30" customHeight="1">
      <c r="A4" s="88" t="s">
        <v>1</v>
      </c>
      <c r="B4" s="90" t="s">
        <v>2</v>
      </c>
      <c r="C4" s="91"/>
      <c r="D4" s="92"/>
      <c r="E4" s="90" t="s">
        <v>3</v>
      </c>
      <c r="F4" s="92"/>
      <c r="G4" s="93" t="s">
        <v>4</v>
      </c>
    </row>
    <row r="5" spans="1:7" s="7" customFormat="1" ht="30" customHeight="1" thickBot="1">
      <c r="A5" s="89"/>
      <c r="B5" s="8" t="s">
        <v>5</v>
      </c>
      <c r="C5" s="8" t="s">
        <v>6</v>
      </c>
      <c r="D5" s="9" t="s">
        <v>7</v>
      </c>
      <c r="E5" s="10" t="s">
        <v>8</v>
      </c>
      <c r="F5" s="10" t="s">
        <v>9</v>
      </c>
      <c r="G5" s="94"/>
    </row>
    <row r="6" spans="1:7" ht="12" customHeight="1" thickBot="1">
      <c r="A6" s="22"/>
      <c r="B6" s="23"/>
      <c r="C6" s="24"/>
      <c r="D6" s="24"/>
      <c r="E6" s="25"/>
      <c r="F6" s="25"/>
      <c r="G6" s="26"/>
    </row>
    <row r="7" spans="1:7" ht="18" customHeight="1" thickBot="1">
      <c r="A7" s="11" t="s">
        <v>292</v>
      </c>
      <c r="B7" s="12" t="s">
        <v>293</v>
      </c>
      <c r="C7" s="13"/>
      <c r="D7" s="27"/>
      <c r="E7" s="13"/>
      <c r="F7" s="13"/>
      <c r="G7" s="14" t="s">
        <v>294</v>
      </c>
    </row>
    <row r="8" spans="1:7" ht="18" customHeight="1">
      <c r="A8" s="15" t="s">
        <v>295</v>
      </c>
      <c r="B8" s="28" t="s">
        <v>14</v>
      </c>
      <c r="C8" s="16">
        <v>0</v>
      </c>
      <c r="D8" s="17">
        <f>C8</f>
        <v>0</v>
      </c>
      <c r="E8" s="18">
        <v>528</v>
      </c>
      <c r="F8" s="18"/>
      <c r="G8" s="19"/>
    </row>
    <row r="9" spans="1:7" ht="18" customHeight="1">
      <c r="A9" s="15" t="s">
        <v>296</v>
      </c>
      <c r="B9" s="17">
        <v>6</v>
      </c>
      <c r="C9" s="16">
        <v>6</v>
      </c>
      <c r="D9" s="17">
        <f aca="true" t="shared" si="0" ref="D9:D18">C9</f>
        <v>6</v>
      </c>
      <c r="E9" s="18">
        <v>463</v>
      </c>
      <c r="F9" s="18"/>
      <c r="G9" s="19"/>
    </row>
    <row r="10" spans="1:7" ht="18" customHeight="1">
      <c r="A10" s="20" t="s">
        <v>297</v>
      </c>
      <c r="B10" s="17">
        <f>C10-C9</f>
        <v>9</v>
      </c>
      <c r="C10" s="16">
        <v>15</v>
      </c>
      <c r="D10" s="17">
        <f t="shared" si="0"/>
        <v>15</v>
      </c>
      <c r="E10" s="18">
        <v>457</v>
      </c>
      <c r="F10" s="18">
        <f>630-E9</f>
        <v>167</v>
      </c>
      <c r="G10" s="21" t="s">
        <v>298</v>
      </c>
    </row>
    <row r="11" spans="1:7" ht="18" customHeight="1">
      <c r="A11" s="15" t="s">
        <v>299</v>
      </c>
      <c r="B11" s="17">
        <f aca="true" t="shared" si="1" ref="B11:B17">C11-C10</f>
        <v>9</v>
      </c>
      <c r="C11" s="16">
        <v>24</v>
      </c>
      <c r="D11" s="17">
        <f t="shared" si="0"/>
        <v>24</v>
      </c>
      <c r="E11" s="18">
        <v>533</v>
      </c>
      <c r="F11" s="18">
        <f>E11-E10</f>
        <v>76</v>
      </c>
      <c r="G11" s="19"/>
    </row>
    <row r="12" spans="1:7" ht="18" customHeight="1">
      <c r="A12" s="15" t="s">
        <v>300</v>
      </c>
      <c r="B12" s="17">
        <f t="shared" si="1"/>
        <v>6</v>
      </c>
      <c r="C12" s="16">
        <v>30</v>
      </c>
      <c r="D12" s="17">
        <f t="shared" si="0"/>
        <v>30</v>
      </c>
      <c r="E12" s="18">
        <v>665</v>
      </c>
      <c r="F12" s="18">
        <f>E12-E11</f>
        <v>132</v>
      </c>
      <c r="G12" s="19"/>
    </row>
    <row r="13" spans="1:7" ht="18" customHeight="1">
      <c r="A13" s="15" t="s">
        <v>301</v>
      </c>
      <c r="B13" s="17">
        <f t="shared" si="1"/>
        <v>4</v>
      </c>
      <c r="C13" s="16">
        <v>34</v>
      </c>
      <c r="D13" s="17">
        <f t="shared" si="0"/>
        <v>34</v>
      </c>
      <c r="E13" s="18">
        <v>563</v>
      </c>
      <c r="F13" s="18">
        <v>50</v>
      </c>
      <c r="G13" s="19"/>
    </row>
    <row r="14" spans="1:7" ht="18" customHeight="1">
      <c r="A14" s="15" t="s">
        <v>302</v>
      </c>
      <c r="B14" s="17">
        <f t="shared" si="1"/>
        <v>8</v>
      </c>
      <c r="C14" s="16">
        <v>42</v>
      </c>
      <c r="D14" s="17">
        <f t="shared" si="0"/>
        <v>42</v>
      </c>
      <c r="E14" s="18">
        <v>443</v>
      </c>
      <c r="F14" s="18"/>
      <c r="G14" s="19"/>
    </row>
    <row r="15" spans="1:7" ht="18" customHeight="1">
      <c r="A15" s="15" t="s">
        <v>303</v>
      </c>
      <c r="B15" s="17">
        <f t="shared" si="1"/>
        <v>4</v>
      </c>
      <c r="C15" s="16">
        <v>46</v>
      </c>
      <c r="D15" s="17">
        <f t="shared" si="0"/>
        <v>46</v>
      </c>
      <c r="E15" s="18">
        <v>453</v>
      </c>
      <c r="F15" s="18">
        <v>10</v>
      </c>
      <c r="G15" s="19"/>
    </row>
    <row r="16" spans="1:7" ht="18" customHeight="1">
      <c r="A16" s="15" t="s">
        <v>304</v>
      </c>
      <c r="B16" s="17">
        <f t="shared" si="1"/>
        <v>5</v>
      </c>
      <c r="C16" s="16">
        <v>51</v>
      </c>
      <c r="D16" s="17">
        <f t="shared" si="0"/>
        <v>51</v>
      </c>
      <c r="E16" s="18">
        <v>405</v>
      </c>
      <c r="F16" s="18"/>
      <c r="G16" s="19"/>
    </row>
    <row r="17" spans="1:7" ht="18" customHeight="1">
      <c r="A17" s="15" t="s">
        <v>305</v>
      </c>
      <c r="B17" s="17">
        <f t="shared" si="1"/>
        <v>2</v>
      </c>
      <c r="C17" s="16">
        <v>53</v>
      </c>
      <c r="D17" s="17">
        <f t="shared" si="0"/>
        <v>53</v>
      </c>
      <c r="E17" s="18">
        <v>380</v>
      </c>
      <c r="F17" s="18"/>
      <c r="G17" s="19" t="s">
        <v>470</v>
      </c>
    </row>
    <row r="18" spans="1:7" ht="18" customHeight="1" thickBot="1">
      <c r="A18" s="44" t="s">
        <v>306</v>
      </c>
      <c r="B18" s="17">
        <v>10</v>
      </c>
      <c r="C18" s="16">
        <v>63</v>
      </c>
      <c r="D18" s="17">
        <f t="shared" si="0"/>
        <v>63</v>
      </c>
      <c r="E18" s="18">
        <v>1</v>
      </c>
      <c r="F18" s="18"/>
      <c r="G18" s="73">
        <f>SUM(F8:F18)</f>
        <v>435</v>
      </c>
    </row>
    <row r="19" spans="1:7" ht="18" customHeight="1" thickBot="1">
      <c r="A19" s="29" t="s">
        <v>468</v>
      </c>
      <c r="B19" s="30"/>
      <c r="C19" s="31" t="s">
        <v>469</v>
      </c>
      <c r="D19" s="32"/>
      <c r="E19" s="33">
        <v>63</v>
      </c>
      <c r="F19" s="34" t="s">
        <v>11</v>
      </c>
      <c r="G19" s="35"/>
    </row>
    <row r="20" spans="1:7" ht="12" customHeight="1" thickBot="1">
      <c r="A20" s="22"/>
      <c r="B20" s="23"/>
      <c r="C20" s="24"/>
      <c r="D20" s="24"/>
      <c r="E20" s="25"/>
      <c r="F20" s="25"/>
      <c r="G20" s="26"/>
    </row>
    <row r="21" spans="1:7" ht="18" customHeight="1" thickBot="1">
      <c r="A21" s="11" t="s">
        <v>10</v>
      </c>
      <c r="B21" s="12" t="s">
        <v>174</v>
      </c>
      <c r="C21" s="13"/>
      <c r="D21" s="27"/>
      <c r="E21" s="13"/>
      <c r="F21" s="13"/>
      <c r="G21" s="14" t="s">
        <v>175</v>
      </c>
    </row>
    <row r="22" spans="1:7" ht="18" customHeight="1">
      <c r="A22" s="42" t="s">
        <v>62</v>
      </c>
      <c r="B22" s="28" t="s">
        <v>14</v>
      </c>
      <c r="C22" s="16">
        <v>0</v>
      </c>
      <c r="D22" s="17">
        <f>$D$18+C22</f>
        <v>63</v>
      </c>
      <c r="E22" s="18">
        <v>0</v>
      </c>
      <c r="F22" s="18"/>
      <c r="G22" s="19"/>
    </row>
    <row r="23" spans="1:7" ht="18" customHeight="1">
      <c r="A23" s="15" t="s">
        <v>63</v>
      </c>
      <c r="B23" s="17">
        <v>16</v>
      </c>
      <c r="C23" s="16">
        <v>16</v>
      </c>
      <c r="D23" s="17">
        <f aca="true" t="shared" si="2" ref="D23:D49">$D$18+C23</f>
        <v>79</v>
      </c>
      <c r="E23" s="18">
        <v>335</v>
      </c>
      <c r="F23" s="18">
        <f>E23-E22</f>
        <v>335</v>
      </c>
      <c r="G23" s="19"/>
    </row>
    <row r="24" spans="1:7" ht="18" customHeight="1">
      <c r="A24" s="42" t="s">
        <v>64</v>
      </c>
      <c r="B24" s="17">
        <f>C24-C23</f>
        <v>14</v>
      </c>
      <c r="C24" s="16">
        <v>30</v>
      </c>
      <c r="D24" s="17">
        <f t="shared" si="2"/>
        <v>93</v>
      </c>
      <c r="E24" s="18">
        <v>749</v>
      </c>
      <c r="F24" s="18">
        <f>E24-E23</f>
        <v>414</v>
      </c>
      <c r="G24" s="19"/>
    </row>
    <row r="25" spans="1:7" ht="18" customHeight="1">
      <c r="A25" s="15" t="s">
        <v>65</v>
      </c>
      <c r="B25" s="17">
        <f aca="true" t="shared" si="3" ref="B25:B48">C25-C24</f>
        <v>12</v>
      </c>
      <c r="C25" s="16">
        <v>42</v>
      </c>
      <c r="D25" s="17">
        <f t="shared" si="2"/>
        <v>105</v>
      </c>
      <c r="E25" s="18">
        <v>245</v>
      </c>
      <c r="F25" s="18">
        <v>70</v>
      </c>
      <c r="G25" s="21" t="s">
        <v>66</v>
      </c>
    </row>
    <row r="26" spans="1:7" ht="18" customHeight="1">
      <c r="A26" s="15" t="s">
        <v>67</v>
      </c>
      <c r="B26" s="17">
        <f t="shared" si="3"/>
        <v>13</v>
      </c>
      <c r="C26" s="16">
        <v>55</v>
      </c>
      <c r="D26" s="17">
        <f t="shared" si="2"/>
        <v>118</v>
      </c>
      <c r="E26" s="18">
        <v>365</v>
      </c>
      <c r="F26" s="18">
        <f>523-245+601-410</f>
        <v>469</v>
      </c>
      <c r="G26" s="21" t="s">
        <v>307</v>
      </c>
    </row>
    <row r="27" spans="1:7" ht="18" customHeight="1">
      <c r="A27" s="15" t="s">
        <v>68</v>
      </c>
      <c r="B27" s="17">
        <f t="shared" si="3"/>
        <v>3</v>
      </c>
      <c r="C27" s="16">
        <v>58</v>
      </c>
      <c r="D27" s="17">
        <f t="shared" si="2"/>
        <v>121</v>
      </c>
      <c r="E27" s="18">
        <v>156</v>
      </c>
      <c r="F27" s="18"/>
      <c r="G27" s="19"/>
    </row>
    <row r="28" spans="1:7" ht="18" customHeight="1">
      <c r="A28" s="15" t="s">
        <v>69</v>
      </c>
      <c r="B28" s="17">
        <f t="shared" si="3"/>
        <v>3</v>
      </c>
      <c r="C28" s="16">
        <v>61</v>
      </c>
      <c r="D28" s="17">
        <f t="shared" si="2"/>
        <v>124</v>
      </c>
      <c r="E28" s="18">
        <v>119</v>
      </c>
      <c r="F28" s="18"/>
      <c r="G28" s="19"/>
    </row>
    <row r="29" spans="1:7" ht="18" customHeight="1">
      <c r="A29" s="20" t="s">
        <v>70</v>
      </c>
      <c r="B29" s="17">
        <f t="shared" si="3"/>
        <v>12</v>
      </c>
      <c r="C29" s="16">
        <v>73</v>
      </c>
      <c r="D29" s="17">
        <f t="shared" si="2"/>
        <v>136</v>
      </c>
      <c r="E29" s="18">
        <v>446</v>
      </c>
      <c r="F29" s="18">
        <v>341</v>
      </c>
      <c r="G29" s="21" t="s">
        <v>308</v>
      </c>
    </row>
    <row r="30" spans="1:7" ht="18" customHeight="1">
      <c r="A30" s="15" t="s">
        <v>71</v>
      </c>
      <c r="B30" s="17">
        <f t="shared" si="3"/>
        <v>7</v>
      </c>
      <c r="C30" s="16">
        <v>80</v>
      </c>
      <c r="D30" s="17">
        <f t="shared" si="2"/>
        <v>143</v>
      </c>
      <c r="E30" s="18">
        <v>197</v>
      </c>
      <c r="F30" s="18">
        <f>315-233</f>
        <v>82</v>
      </c>
      <c r="G30" s="19"/>
    </row>
    <row r="31" spans="1:7" ht="18" customHeight="1">
      <c r="A31" s="15" t="s">
        <v>72</v>
      </c>
      <c r="B31" s="17">
        <f t="shared" si="3"/>
        <v>10</v>
      </c>
      <c r="C31" s="16">
        <v>90</v>
      </c>
      <c r="D31" s="17">
        <f t="shared" si="2"/>
        <v>153</v>
      </c>
      <c r="E31" s="18">
        <v>198</v>
      </c>
      <c r="F31" s="18">
        <f>390-197</f>
        <v>193</v>
      </c>
      <c r="G31" s="21" t="s">
        <v>309</v>
      </c>
    </row>
    <row r="32" spans="1:7" ht="18" customHeight="1">
      <c r="A32" s="15" t="s">
        <v>73</v>
      </c>
      <c r="B32" s="17">
        <f t="shared" si="3"/>
        <v>4</v>
      </c>
      <c r="C32" s="16">
        <v>94</v>
      </c>
      <c r="D32" s="17">
        <f t="shared" si="2"/>
        <v>157</v>
      </c>
      <c r="E32" s="18">
        <v>234</v>
      </c>
      <c r="F32" s="18"/>
      <c r="G32" s="19"/>
    </row>
    <row r="33" spans="1:7" ht="18" customHeight="1">
      <c r="A33" s="20" t="s">
        <v>74</v>
      </c>
      <c r="B33" s="17">
        <f t="shared" si="3"/>
        <v>4</v>
      </c>
      <c r="C33" s="16">
        <v>98</v>
      </c>
      <c r="D33" s="17">
        <f t="shared" si="2"/>
        <v>161</v>
      </c>
      <c r="E33" s="18">
        <v>279</v>
      </c>
      <c r="F33" s="18"/>
      <c r="G33" s="19"/>
    </row>
    <row r="34" spans="1:7" ht="18" customHeight="1">
      <c r="A34" s="15" t="s">
        <v>75</v>
      </c>
      <c r="B34" s="17">
        <f t="shared" si="3"/>
        <v>10</v>
      </c>
      <c r="C34" s="16">
        <v>108</v>
      </c>
      <c r="D34" s="17">
        <f t="shared" si="2"/>
        <v>171</v>
      </c>
      <c r="E34" s="18">
        <v>419</v>
      </c>
      <c r="F34" s="18">
        <f>462-279</f>
        <v>183</v>
      </c>
      <c r="G34" s="19"/>
    </row>
    <row r="35" spans="1:7" ht="18" customHeight="1">
      <c r="A35" s="15" t="s">
        <v>310</v>
      </c>
      <c r="B35" s="17">
        <f t="shared" si="3"/>
        <v>5</v>
      </c>
      <c r="C35" s="16">
        <v>113</v>
      </c>
      <c r="D35" s="17">
        <f t="shared" si="2"/>
        <v>176</v>
      </c>
      <c r="E35" s="18">
        <v>507</v>
      </c>
      <c r="F35" s="18">
        <v>110</v>
      </c>
      <c r="G35" s="19"/>
    </row>
    <row r="36" spans="1:7" ht="18" customHeight="1">
      <c r="A36" s="15" t="s">
        <v>76</v>
      </c>
      <c r="B36" s="17">
        <f t="shared" si="3"/>
        <v>7</v>
      </c>
      <c r="C36" s="16">
        <v>120</v>
      </c>
      <c r="D36" s="17">
        <f t="shared" si="2"/>
        <v>183</v>
      </c>
      <c r="E36" s="18">
        <v>382</v>
      </c>
      <c r="F36" s="18">
        <v>61</v>
      </c>
      <c r="G36" s="19"/>
    </row>
    <row r="37" spans="1:7" ht="18" customHeight="1">
      <c r="A37" s="15" t="s">
        <v>77</v>
      </c>
      <c r="B37" s="17">
        <f t="shared" si="3"/>
        <v>5</v>
      </c>
      <c r="C37" s="16">
        <v>125</v>
      </c>
      <c r="D37" s="17">
        <f t="shared" si="2"/>
        <v>188</v>
      </c>
      <c r="E37" s="18">
        <v>311</v>
      </c>
      <c r="F37" s="18"/>
      <c r="G37" s="21"/>
    </row>
    <row r="38" spans="1:7" ht="18" customHeight="1">
      <c r="A38" s="15" t="s">
        <v>78</v>
      </c>
      <c r="B38" s="17">
        <f t="shared" si="3"/>
        <v>7</v>
      </c>
      <c r="C38" s="16">
        <v>132</v>
      </c>
      <c r="D38" s="17">
        <f t="shared" si="2"/>
        <v>195</v>
      </c>
      <c r="E38" s="18">
        <v>260</v>
      </c>
      <c r="F38" s="18"/>
      <c r="G38" s="21"/>
    </row>
    <row r="39" spans="1:7" ht="18" customHeight="1">
      <c r="A39" s="15" t="s">
        <v>79</v>
      </c>
      <c r="B39" s="17">
        <f t="shared" si="3"/>
        <v>6</v>
      </c>
      <c r="C39" s="16">
        <v>138</v>
      </c>
      <c r="D39" s="17">
        <f t="shared" si="2"/>
        <v>201</v>
      </c>
      <c r="E39" s="18">
        <v>197</v>
      </c>
      <c r="F39" s="18"/>
      <c r="G39" s="19"/>
    </row>
    <row r="40" spans="1:7" ht="18" customHeight="1">
      <c r="A40" s="15" t="s">
        <v>80</v>
      </c>
      <c r="B40" s="17">
        <f t="shared" si="3"/>
        <v>9</v>
      </c>
      <c r="C40" s="16">
        <v>147</v>
      </c>
      <c r="D40" s="17">
        <f t="shared" si="2"/>
        <v>210</v>
      </c>
      <c r="E40" s="18">
        <v>239</v>
      </c>
      <c r="F40" s="18">
        <v>30</v>
      </c>
      <c r="G40" s="19"/>
    </row>
    <row r="41" spans="1:7" ht="18" customHeight="1">
      <c r="A41" s="15" t="s">
        <v>81</v>
      </c>
      <c r="B41" s="17">
        <f t="shared" si="3"/>
        <v>4</v>
      </c>
      <c r="C41" s="16">
        <v>151</v>
      </c>
      <c r="D41" s="17">
        <f t="shared" si="2"/>
        <v>214</v>
      </c>
      <c r="E41" s="18">
        <v>288</v>
      </c>
      <c r="F41" s="18">
        <v>60</v>
      </c>
      <c r="G41" s="21"/>
    </row>
    <row r="42" spans="1:7" ht="18" customHeight="1">
      <c r="A42" s="15" t="s">
        <v>311</v>
      </c>
      <c r="B42" s="17">
        <f t="shared" si="3"/>
        <v>7</v>
      </c>
      <c r="C42" s="16">
        <v>158</v>
      </c>
      <c r="D42" s="17">
        <f t="shared" si="2"/>
        <v>221</v>
      </c>
      <c r="E42" s="18">
        <v>354</v>
      </c>
      <c r="F42" s="18">
        <f>E42-E41</f>
        <v>66</v>
      </c>
      <c r="G42" s="21"/>
    </row>
    <row r="43" spans="1:7" ht="18" customHeight="1">
      <c r="A43" s="15" t="s">
        <v>312</v>
      </c>
      <c r="B43" s="17">
        <f t="shared" si="3"/>
        <v>8</v>
      </c>
      <c r="C43" s="16">
        <v>166</v>
      </c>
      <c r="D43" s="17">
        <f t="shared" si="2"/>
        <v>229</v>
      </c>
      <c r="E43" s="18">
        <v>310</v>
      </c>
      <c r="F43" s="18">
        <v>40</v>
      </c>
      <c r="G43" s="21"/>
    </row>
    <row r="44" spans="1:7" ht="18" customHeight="1">
      <c r="A44" s="15" t="s">
        <v>82</v>
      </c>
      <c r="B44" s="17">
        <f t="shared" si="3"/>
        <v>11</v>
      </c>
      <c r="C44" s="16">
        <v>177</v>
      </c>
      <c r="D44" s="17">
        <f t="shared" si="2"/>
        <v>240</v>
      </c>
      <c r="E44" s="18">
        <v>570</v>
      </c>
      <c r="F44" s="18">
        <f>E44-E43</f>
        <v>260</v>
      </c>
      <c r="G44" s="21" t="s">
        <v>313</v>
      </c>
    </row>
    <row r="45" spans="1:7" ht="18" customHeight="1">
      <c r="A45" s="15" t="s">
        <v>83</v>
      </c>
      <c r="B45" s="17">
        <f t="shared" si="3"/>
        <v>5</v>
      </c>
      <c r="C45" s="16">
        <v>182</v>
      </c>
      <c r="D45" s="17">
        <f t="shared" si="2"/>
        <v>245</v>
      </c>
      <c r="E45" s="18">
        <v>454</v>
      </c>
      <c r="F45" s="18">
        <v>108</v>
      </c>
      <c r="G45" s="21"/>
    </row>
    <row r="46" spans="1:7" ht="18" customHeight="1">
      <c r="A46" s="15" t="s">
        <v>84</v>
      </c>
      <c r="B46" s="17">
        <f t="shared" si="3"/>
        <v>6</v>
      </c>
      <c r="C46" s="16">
        <v>188</v>
      </c>
      <c r="D46" s="17">
        <f t="shared" si="2"/>
        <v>251</v>
      </c>
      <c r="E46" s="18">
        <v>471</v>
      </c>
      <c r="F46" s="18">
        <v>41</v>
      </c>
      <c r="G46" s="21"/>
    </row>
    <row r="47" spans="1:7" ht="18" customHeight="1">
      <c r="A47" s="15" t="s">
        <v>85</v>
      </c>
      <c r="B47" s="17">
        <f t="shared" si="3"/>
        <v>9</v>
      </c>
      <c r="C47" s="16">
        <v>197</v>
      </c>
      <c r="D47" s="17">
        <f t="shared" si="2"/>
        <v>260</v>
      </c>
      <c r="E47" s="18">
        <v>637</v>
      </c>
      <c r="F47" s="18">
        <f>E47-E46</f>
        <v>166</v>
      </c>
      <c r="G47" s="21"/>
    </row>
    <row r="48" spans="1:7" ht="18" customHeight="1">
      <c r="A48" s="43" t="s">
        <v>86</v>
      </c>
      <c r="B48" s="17">
        <f t="shared" si="3"/>
        <v>3</v>
      </c>
      <c r="C48" s="16">
        <v>200</v>
      </c>
      <c r="D48" s="17">
        <f t="shared" si="2"/>
        <v>263</v>
      </c>
      <c r="E48" s="18">
        <v>815</v>
      </c>
      <c r="F48" s="18">
        <f>E48-E47</f>
        <v>178</v>
      </c>
      <c r="G48" s="21" t="s">
        <v>87</v>
      </c>
    </row>
    <row r="49" spans="1:7" ht="18" customHeight="1" thickBot="1">
      <c r="A49" s="15" t="s">
        <v>88</v>
      </c>
      <c r="B49" s="17">
        <v>4</v>
      </c>
      <c r="C49" s="16">
        <v>204</v>
      </c>
      <c r="D49" s="17">
        <f t="shared" si="2"/>
        <v>267</v>
      </c>
      <c r="E49" s="18">
        <v>614</v>
      </c>
      <c r="F49" s="18"/>
      <c r="G49" s="73">
        <f>SUM(F22:F49)</f>
        <v>3207</v>
      </c>
    </row>
    <row r="50" spans="1:7" ht="18" customHeight="1" thickBot="1">
      <c r="A50" s="29" t="s">
        <v>12</v>
      </c>
      <c r="B50" s="30"/>
      <c r="C50" s="31" t="s">
        <v>173</v>
      </c>
      <c r="D50" s="32"/>
      <c r="E50" s="33">
        <f>204/2</f>
        <v>102</v>
      </c>
      <c r="F50" s="34" t="s">
        <v>11</v>
      </c>
      <c r="G50" s="35"/>
    </row>
    <row r="51" spans="1:7" ht="12" customHeight="1" thickBot="1">
      <c r="A51" s="22"/>
      <c r="B51" s="23"/>
      <c r="C51" s="24"/>
      <c r="D51" s="24"/>
      <c r="E51" s="25"/>
      <c r="F51" s="25"/>
      <c r="G51" s="26"/>
    </row>
    <row r="52" spans="1:7" ht="18" customHeight="1" thickBot="1">
      <c r="A52" s="11" t="s">
        <v>13</v>
      </c>
      <c r="B52" s="12" t="s">
        <v>189</v>
      </c>
      <c r="C52" s="13"/>
      <c r="D52" s="27"/>
      <c r="E52" s="13"/>
      <c r="F52" s="13"/>
      <c r="G52" s="14" t="s">
        <v>185</v>
      </c>
    </row>
    <row r="53" spans="1:7" ht="18" customHeight="1">
      <c r="A53" s="15" t="s">
        <v>88</v>
      </c>
      <c r="B53" s="17">
        <v>0</v>
      </c>
      <c r="C53" s="16">
        <v>0</v>
      </c>
      <c r="D53" s="17">
        <v>267</v>
      </c>
      <c r="E53" s="18">
        <v>614</v>
      </c>
      <c r="F53" s="18"/>
      <c r="G53" s="21"/>
    </row>
    <row r="54" spans="1:7" ht="18" customHeight="1">
      <c r="A54" s="15" t="s">
        <v>89</v>
      </c>
      <c r="B54" s="17">
        <f>C54-C53</f>
        <v>8</v>
      </c>
      <c r="C54" s="16">
        <v>8</v>
      </c>
      <c r="D54" s="17">
        <f>$D$53+C54</f>
        <v>275</v>
      </c>
      <c r="E54" s="18">
        <v>742</v>
      </c>
      <c r="F54" s="18">
        <f>E54-E53</f>
        <v>128</v>
      </c>
      <c r="G54" s="21"/>
    </row>
    <row r="55" spans="1:7" ht="18" customHeight="1">
      <c r="A55" s="15" t="s">
        <v>90</v>
      </c>
      <c r="B55" s="17">
        <f aca="true" t="shared" si="4" ref="B55:B70">C55-C54</f>
        <v>3</v>
      </c>
      <c r="C55" s="16">
        <v>11</v>
      </c>
      <c r="D55" s="17">
        <f aca="true" t="shared" si="5" ref="D55:D70">$D$53+C55</f>
        <v>278</v>
      </c>
      <c r="E55" s="18">
        <v>999</v>
      </c>
      <c r="F55" s="18">
        <f>E55-E54</f>
        <v>257</v>
      </c>
      <c r="G55" s="21"/>
    </row>
    <row r="56" spans="1:7" ht="18" customHeight="1">
      <c r="A56" s="15" t="s">
        <v>91</v>
      </c>
      <c r="B56" s="17">
        <f t="shared" si="4"/>
        <v>7</v>
      </c>
      <c r="C56" s="16">
        <v>18</v>
      </c>
      <c r="D56" s="17">
        <f t="shared" si="5"/>
        <v>285</v>
      </c>
      <c r="E56" s="18">
        <v>1496</v>
      </c>
      <c r="F56" s="18">
        <f>E56-E55</f>
        <v>497</v>
      </c>
      <c r="G56" s="21" t="s">
        <v>87</v>
      </c>
    </row>
    <row r="57" spans="1:7" ht="18" customHeight="1">
      <c r="A57" s="15" t="s">
        <v>92</v>
      </c>
      <c r="B57" s="17">
        <f t="shared" si="4"/>
        <v>4</v>
      </c>
      <c r="C57" s="16">
        <v>22</v>
      </c>
      <c r="D57" s="17">
        <f t="shared" si="5"/>
        <v>289</v>
      </c>
      <c r="E57" s="18">
        <v>1452</v>
      </c>
      <c r="F57" s="18">
        <f>1452-1335</f>
        <v>117</v>
      </c>
      <c r="G57" s="21"/>
    </row>
    <row r="58" spans="1:7" ht="18" customHeight="1">
      <c r="A58" s="15" t="s">
        <v>176</v>
      </c>
      <c r="B58" s="17">
        <f t="shared" si="4"/>
        <v>2</v>
      </c>
      <c r="C58" s="16">
        <v>24</v>
      </c>
      <c r="D58" s="17">
        <f t="shared" si="5"/>
        <v>291</v>
      </c>
      <c r="E58" s="18">
        <v>1301</v>
      </c>
      <c r="F58" s="18"/>
      <c r="G58" s="21"/>
    </row>
    <row r="59" spans="1:7" ht="18" customHeight="1">
      <c r="A59" s="15" t="s">
        <v>177</v>
      </c>
      <c r="B59" s="17">
        <f t="shared" si="4"/>
        <v>6</v>
      </c>
      <c r="C59" s="16">
        <v>30</v>
      </c>
      <c r="D59" s="17">
        <f t="shared" si="5"/>
        <v>297</v>
      </c>
      <c r="E59" s="18">
        <v>1540</v>
      </c>
      <c r="F59" s="18">
        <f>E59-E58</f>
        <v>239</v>
      </c>
      <c r="G59" s="21" t="s">
        <v>87</v>
      </c>
    </row>
    <row r="60" spans="1:7" ht="18" customHeight="1">
      <c r="A60" s="15" t="s">
        <v>178</v>
      </c>
      <c r="B60" s="17">
        <f t="shared" si="4"/>
        <v>13</v>
      </c>
      <c r="C60" s="16">
        <v>43</v>
      </c>
      <c r="D60" s="17">
        <f t="shared" si="5"/>
        <v>310</v>
      </c>
      <c r="E60" s="18">
        <v>732</v>
      </c>
      <c r="F60" s="18"/>
      <c r="G60" s="21"/>
    </row>
    <row r="61" spans="1:7" ht="18" customHeight="1">
      <c r="A61" s="15" t="s">
        <v>93</v>
      </c>
      <c r="B61" s="17">
        <f t="shared" si="4"/>
        <v>13</v>
      </c>
      <c r="C61" s="16">
        <v>56</v>
      </c>
      <c r="D61" s="17">
        <f t="shared" si="5"/>
        <v>323</v>
      </c>
      <c r="E61" s="18">
        <v>847</v>
      </c>
      <c r="F61" s="18">
        <f>E61-E60</f>
        <v>115</v>
      </c>
      <c r="G61" s="21"/>
    </row>
    <row r="62" spans="1:7" ht="18" customHeight="1">
      <c r="A62" s="15" t="s">
        <v>179</v>
      </c>
      <c r="B62" s="17">
        <f t="shared" si="4"/>
        <v>12</v>
      </c>
      <c r="C62" s="16">
        <v>68</v>
      </c>
      <c r="D62" s="17">
        <f t="shared" si="5"/>
        <v>335</v>
      </c>
      <c r="E62" s="18">
        <v>955</v>
      </c>
      <c r="F62" s="18">
        <f>E62-E61</f>
        <v>108</v>
      </c>
      <c r="G62" s="21"/>
    </row>
    <row r="63" spans="1:7" ht="18" customHeight="1">
      <c r="A63" s="15" t="s">
        <v>180</v>
      </c>
      <c r="B63" s="17">
        <f t="shared" si="4"/>
        <v>15</v>
      </c>
      <c r="C63" s="16">
        <v>83</v>
      </c>
      <c r="D63" s="17">
        <f t="shared" si="5"/>
        <v>350</v>
      </c>
      <c r="E63" s="18">
        <v>1296</v>
      </c>
      <c r="F63" s="18">
        <f>1320-955</f>
        <v>365</v>
      </c>
      <c r="G63" s="21" t="s">
        <v>314</v>
      </c>
    </row>
    <row r="64" spans="1:7" ht="18" customHeight="1">
      <c r="A64" s="15" t="s">
        <v>181</v>
      </c>
      <c r="B64" s="17">
        <f t="shared" si="4"/>
        <v>8</v>
      </c>
      <c r="C64" s="16">
        <v>91</v>
      </c>
      <c r="D64" s="17">
        <f t="shared" si="5"/>
        <v>358</v>
      </c>
      <c r="E64" s="18">
        <v>1336</v>
      </c>
      <c r="F64" s="18">
        <v>150</v>
      </c>
      <c r="G64" s="21" t="s">
        <v>182</v>
      </c>
    </row>
    <row r="65" spans="1:7" ht="18" customHeight="1">
      <c r="A65" s="43" t="s">
        <v>94</v>
      </c>
      <c r="B65" s="17">
        <f t="shared" si="4"/>
        <v>12</v>
      </c>
      <c r="C65" s="16">
        <v>103</v>
      </c>
      <c r="D65" s="17">
        <f t="shared" si="5"/>
        <v>370</v>
      </c>
      <c r="E65" s="18">
        <v>1299</v>
      </c>
      <c r="F65" s="18">
        <v>150</v>
      </c>
      <c r="G65" s="21" t="s">
        <v>87</v>
      </c>
    </row>
    <row r="66" spans="1:7" ht="18" customHeight="1">
      <c r="A66" s="15" t="s">
        <v>95</v>
      </c>
      <c r="B66" s="17">
        <f t="shared" si="4"/>
        <v>15</v>
      </c>
      <c r="C66" s="16">
        <v>118</v>
      </c>
      <c r="D66" s="17">
        <f t="shared" si="5"/>
        <v>385</v>
      </c>
      <c r="E66" s="18">
        <v>1200</v>
      </c>
      <c r="F66" s="18">
        <v>183</v>
      </c>
      <c r="G66" s="21" t="s">
        <v>183</v>
      </c>
    </row>
    <row r="67" spans="1:7" ht="18" customHeight="1">
      <c r="A67" s="15" t="s">
        <v>96</v>
      </c>
      <c r="B67" s="17">
        <f t="shared" si="4"/>
        <v>5</v>
      </c>
      <c r="C67" s="16">
        <v>123</v>
      </c>
      <c r="D67" s="17">
        <f t="shared" si="5"/>
        <v>390</v>
      </c>
      <c r="E67" s="18">
        <v>1072</v>
      </c>
      <c r="F67" s="18"/>
      <c r="G67" s="21"/>
    </row>
    <row r="68" spans="1:7" ht="18" customHeight="1">
      <c r="A68" s="43" t="s">
        <v>97</v>
      </c>
      <c r="B68" s="17">
        <f t="shared" si="4"/>
        <v>27</v>
      </c>
      <c r="C68" s="16">
        <v>150</v>
      </c>
      <c r="D68" s="17">
        <f t="shared" si="5"/>
        <v>417</v>
      </c>
      <c r="E68" s="18">
        <v>2130</v>
      </c>
      <c r="F68" s="18">
        <v>1179</v>
      </c>
      <c r="G68" s="21" t="s">
        <v>98</v>
      </c>
    </row>
    <row r="69" spans="1:7" ht="18" customHeight="1">
      <c r="A69" s="15" t="s">
        <v>184</v>
      </c>
      <c r="B69" s="17">
        <f t="shared" si="4"/>
        <v>29</v>
      </c>
      <c r="C69" s="16">
        <v>179</v>
      </c>
      <c r="D69" s="17">
        <f t="shared" si="5"/>
        <v>446</v>
      </c>
      <c r="E69" s="18">
        <v>900</v>
      </c>
      <c r="F69" s="18"/>
      <c r="G69" s="21"/>
    </row>
    <row r="70" spans="1:7" ht="18" customHeight="1">
      <c r="A70" s="15" t="s">
        <v>99</v>
      </c>
      <c r="B70" s="17">
        <f t="shared" si="4"/>
        <v>8</v>
      </c>
      <c r="C70" s="16">
        <v>187</v>
      </c>
      <c r="D70" s="17">
        <f t="shared" si="5"/>
        <v>454</v>
      </c>
      <c r="E70" s="18">
        <v>669</v>
      </c>
      <c r="F70" s="18"/>
      <c r="G70" s="21"/>
    </row>
    <row r="71" spans="1:7" ht="18" customHeight="1" thickBot="1">
      <c r="A71" s="42" t="s">
        <v>100</v>
      </c>
      <c r="B71" s="17">
        <v>7</v>
      </c>
      <c r="C71" s="16">
        <v>194</v>
      </c>
      <c r="D71" s="17">
        <v>461</v>
      </c>
      <c r="E71" s="18">
        <v>694</v>
      </c>
      <c r="F71" s="18"/>
      <c r="G71" s="73">
        <f>SUM(F53:F71)</f>
        <v>3488</v>
      </c>
    </row>
    <row r="72" spans="1:7" ht="18" customHeight="1" thickBot="1">
      <c r="A72" s="29" t="s">
        <v>186</v>
      </c>
      <c r="B72" s="30"/>
      <c r="C72" s="31" t="s">
        <v>190</v>
      </c>
      <c r="D72" s="32"/>
      <c r="E72" s="33">
        <f>194/2</f>
        <v>97</v>
      </c>
      <c r="F72" s="34" t="s">
        <v>11</v>
      </c>
      <c r="G72" s="35"/>
    </row>
    <row r="73" spans="1:7" ht="12" customHeight="1" thickBot="1">
      <c r="A73" s="22"/>
      <c r="B73" s="23"/>
      <c r="C73" s="24"/>
      <c r="D73" s="24"/>
      <c r="E73" s="25"/>
      <c r="F73" s="25"/>
      <c r="G73" s="26"/>
    </row>
    <row r="74" spans="1:7" ht="18" customHeight="1" thickBot="1">
      <c r="A74" s="11" t="s">
        <v>187</v>
      </c>
      <c r="B74" s="12" t="s">
        <v>188</v>
      </c>
      <c r="C74" s="13"/>
      <c r="D74" s="27"/>
      <c r="E74" s="13"/>
      <c r="F74" s="13"/>
      <c r="G74" s="14" t="s">
        <v>218</v>
      </c>
    </row>
    <row r="75" spans="1:7" ht="18" customHeight="1">
      <c r="A75" s="42" t="s">
        <v>100</v>
      </c>
      <c r="B75" s="17">
        <v>0</v>
      </c>
      <c r="C75" s="16">
        <v>0</v>
      </c>
      <c r="D75" s="17">
        <v>461</v>
      </c>
      <c r="E75" s="18">
        <v>694</v>
      </c>
      <c r="F75" s="18"/>
      <c r="G75" s="21"/>
    </row>
    <row r="76" spans="1:7" ht="18" customHeight="1">
      <c r="A76" s="15" t="s">
        <v>191</v>
      </c>
      <c r="B76" s="17">
        <f>C76-C75</f>
        <v>8</v>
      </c>
      <c r="C76" s="16">
        <v>8</v>
      </c>
      <c r="D76" s="17">
        <f>$D$75+C76</f>
        <v>469</v>
      </c>
      <c r="E76" s="18">
        <v>638</v>
      </c>
      <c r="F76" s="18"/>
      <c r="G76" s="21"/>
    </row>
    <row r="77" spans="1:7" ht="18" customHeight="1">
      <c r="A77" s="15" t="s">
        <v>192</v>
      </c>
      <c r="B77" s="17">
        <f aca="true" t="shared" si="6" ref="B77:B94">C77-C76</f>
        <v>9</v>
      </c>
      <c r="C77" s="16">
        <v>17</v>
      </c>
      <c r="D77" s="17">
        <f aca="true" t="shared" si="7" ref="D77:D109">$D$75+C77</f>
        <v>478</v>
      </c>
      <c r="E77" s="18">
        <v>1114</v>
      </c>
      <c r="F77" s="18">
        <f>1114-580</f>
        <v>534</v>
      </c>
      <c r="G77" s="21"/>
    </row>
    <row r="78" spans="1:7" ht="18" customHeight="1">
      <c r="A78" s="15" t="s">
        <v>193</v>
      </c>
      <c r="B78" s="17">
        <f t="shared" si="6"/>
        <v>7</v>
      </c>
      <c r="C78" s="16">
        <v>24</v>
      </c>
      <c r="D78" s="17">
        <f t="shared" si="7"/>
        <v>485</v>
      </c>
      <c r="E78" s="18">
        <v>1288</v>
      </c>
      <c r="F78" s="18">
        <f>E78-E77</f>
        <v>174</v>
      </c>
      <c r="G78" s="21"/>
    </row>
    <row r="79" spans="1:7" ht="18" customHeight="1">
      <c r="A79" s="15" t="s">
        <v>101</v>
      </c>
      <c r="B79" s="17">
        <f t="shared" si="6"/>
        <v>4</v>
      </c>
      <c r="C79" s="16">
        <v>28</v>
      </c>
      <c r="D79" s="17">
        <f t="shared" si="7"/>
        <v>489</v>
      </c>
      <c r="E79" s="18">
        <v>1282</v>
      </c>
      <c r="F79" s="18"/>
      <c r="G79" s="21"/>
    </row>
    <row r="80" spans="1:7" ht="18" customHeight="1">
      <c r="A80" s="15" t="s">
        <v>102</v>
      </c>
      <c r="B80" s="17">
        <f t="shared" si="6"/>
        <v>4</v>
      </c>
      <c r="C80" s="16">
        <v>32</v>
      </c>
      <c r="D80" s="17">
        <f t="shared" si="7"/>
        <v>493</v>
      </c>
      <c r="E80" s="18">
        <v>1362</v>
      </c>
      <c r="F80" s="18">
        <f>E80-E79</f>
        <v>80</v>
      </c>
      <c r="G80" s="21"/>
    </row>
    <row r="81" spans="1:7" ht="18" customHeight="1">
      <c r="A81" s="15" t="s">
        <v>103</v>
      </c>
      <c r="B81" s="17">
        <f t="shared" si="6"/>
        <v>5</v>
      </c>
      <c r="C81" s="16">
        <v>37</v>
      </c>
      <c r="D81" s="17">
        <f t="shared" si="7"/>
        <v>498</v>
      </c>
      <c r="E81" s="18">
        <v>1345</v>
      </c>
      <c r="F81" s="18"/>
      <c r="G81" s="21" t="s">
        <v>194</v>
      </c>
    </row>
    <row r="82" spans="1:7" ht="18" customHeight="1">
      <c r="A82" s="15" t="s">
        <v>104</v>
      </c>
      <c r="B82" s="17">
        <f t="shared" si="6"/>
        <v>10</v>
      </c>
      <c r="C82" s="16">
        <v>47</v>
      </c>
      <c r="D82" s="17">
        <f t="shared" si="7"/>
        <v>508</v>
      </c>
      <c r="E82" s="18">
        <v>800</v>
      </c>
      <c r="F82" s="18"/>
      <c r="G82" s="21"/>
    </row>
    <row r="83" spans="1:7" ht="18" customHeight="1">
      <c r="A83" s="15" t="s">
        <v>105</v>
      </c>
      <c r="B83" s="17">
        <f t="shared" si="6"/>
        <v>13</v>
      </c>
      <c r="C83" s="16">
        <v>60</v>
      </c>
      <c r="D83" s="17">
        <f t="shared" si="7"/>
        <v>521</v>
      </c>
      <c r="E83" s="18">
        <v>664</v>
      </c>
      <c r="F83" s="18"/>
      <c r="G83" s="21"/>
    </row>
    <row r="84" spans="1:7" ht="18" customHeight="1">
      <c r="A84" s="15" t="s">
        <v>106</v>
      </c>
      <c r="B84" s="17">
        <f t="shared" si="6"/>
        <v>3</v>
      </c>
      <c r="C84" s="16">
        <v>63</v>
      </c>
      <c r="D84" s="17">
        <f t="shared" si="7"/>
        <v>524</v>
      </c>
      <c r="E84" s="18">
        <v>683</v>
      </c>
      <c r="F84" s="18">
        <f>E84-E83</f>
        <v>19</v>
      </c>
      <c r="G84" s="21"/>
    </row>
    <row r="85" spans="1:7" ht="18" customHeight="1">
      <c r="A85" s="15" t="s">
        <v>107</v>
      </c>
      <c r="B85" s="17">
        <f t="shared" si="6"/>
        <v>6</v>
      </c>
      <c r="C85" s="16">
        <v>69</v>
      </c>
      <c r="D85" s="17">
        <f t="shared" si="7"/>
        <v>530</v>
      </c>
      <c r="E85" s="18">
        <v>710</v>
      </c>
      <c r="F85" s="18">
        <f>E85-E84</f>
        <v>27</v>
      </c>
      <c r="G85" s="21"/>
    </row>
    <row r="86" spans="1:7" ht="18" customHeight="1">
      <c r="A86" s="15" t="s">
        <v>195</v>
      </c>
      <c r="B86" s="17">
        <f t="shared" si="6"/>
        <v>15</v>
      </c>
      <c r="C86" s="16">
        <v>84</v>
      </c>
      <c r="D86" s="17">
        <f t="shared" si="7"/>
        <v>545</v>
      </c>
      <c r="E86" s="18">
        <v>1386</v>
      </c>
      <c r="F86" s="18">
        <f>E86-E85</f>
        <v>676</v>
      </c>
      <c r="G86" s="21"/>
    </row>
    <row r="87" spans="1:7" ht="18" customHeight="1">
      <c r="A87" s="43" t="s">
        <v>108</v>
      </c>
      <c r="B87" s="17">
        <f t="shared" si="6"/>
        <v>2</v>
      </c>
      <c r="C87" s="16">
        <v>86</v>
      </c>
      <c r="D87" s="17">
        <f t="shared" si="7"/>
        <v>547</v>
      </c>
      <c r="E87" s="18">
        <v>1403</v>
      </c>
      <c r="F87" s="18">
        <f>E87-E86</f>
        <v>17</v>
      </c>
      <c r="G87" s="21" t="s">
        <v>87</v>
      </c>
    </row>
    <row r="88" spans="1:7" ht="18" customHeight="1">
      <c r="A88" s="15" t="s">
        <v>109</v>
      </c>
      <c r="B88" s="17">
        <f t="shared" si="6"/>
        <v>10</v>
      </c>
      <c r="C88" s="16">
        <v>96</v>
      </c>
      <c r="D88" s="17">
        <f t="shared" si="7"/>
        <v>557</v>
      </c>
      <c r="E88" s="18">
        <v>1167</v>
      </c>
      <c r="F88" s="18"/>
      <c r="G88" s="21"/>
    </row>
    <row r="89" spans="1:7" ht="18" customHeight="1">
      <c r="A89" s="15" t="s">
        <v>110</v>
      </c>
      <c r="B89" s="17">
        <f t="shared" si="6"/>
        <v>5</v>
      </c>
      <c r="C89" s="16">
        <v>101</v>
      </c>
      <c r="D89" s="17">
        <f t="shared" si="7"/>
        <v>562</v>
      </c>
      <c r="E89" s="18">
        <v>1125</v>
      </c>
      <c r="F89" s="18"/>
      <c r="G89" s="21" t="s">
        <v>196</v>
      </c>
    </row>
    <row r="90" spans="1:7" ht="18" customHeight="1">
      <c r="A90" s="15" t="s">
        <v>197</v>
      </c>
      <c r="B90" s="17">
        <f t="shared" si="6"/>
        <v>10</v>
      </c>
      <c r="C90" s="16">
        <v>111</v>
      </c>
      <c r="D90" s="17">
        <f t="shared" si="7"/>
        <v>572</v>
      </c>
      <c r="E90" s="18">
        <v>1535</v>
      </c>
      <c r="F90" s="18">
        <f>E90-E89</f>
        <v>410</v>
      </c>
      <c r="G90" s="21"/>
    </row>
    <row r="91" spans="1:7" ht="18" customHeight="1">
      <c r="A91" s="15" t="s">
        <v>198</v>
      </c>
      <c r="B91" s="17">
        <f t="shared" si="6"/>
        <v>19</v>
      </c>
      <c r="C91" s="16">
        <v>130</v>
      </c>
      <c r="D91" s="17">
        <f t="shared" si="7"/>
        <v>591</v>
      </c>
      <c r="E91" s="18">
        <v>675</v>
      </c>
      <c r="F91" s="18"/>
      <c r="G91" s="21"/>
    </row>
    <row r="92" spans="1:7" ht="18" customHeight="1">
      <c r="A92" s="15" t="s">
        <v>199</v>
      </c>
      <c r="B92" s="17">
        <f t="shared" si="6"/>
        <v>8</v>
      </c>
      <c r="C92" s="16">
        <v>138</v>
      </c>
      <c r="D92" s="17">
        <f t="shared" si="7"/>
        <v>599</v>
      </c>
      <c r="E92" s="18">
        <v>368</v>
      </c>
      <c r="F92" s="18"/>
      <c r="G92" s="21"/>
    </row>
    <row r="93" spans="1:7" ht="18" customHeight="1">
      <c r="A93" s="15" t="s">
        <v>200</v>
      </c>
      <c r="B93" s="17">
        <f t="shared" si="6"/>
        <v>4</v>
      </c>
      <c r="C93" s="16">
        <v>142</v>
      </c>
      <c r="D93" s="17">
        <f t="shared" si="7"/>
        <v>603</v>
      </c>
      <c r="E93" s="18">
        <v>365</v>
      </c>
      <c r="F93" s="18"/>
      <c r="G93" s="21"/>
    </row>
    <row r="94" spans="1:7" ht="18" customHeight="1">
      <c r="A94" s="15" t="s">
        <v>201</v>
      </c>
      <c r="B94" s="17">
        <f t="shared" si="6"/>
        <v>6</v>
      </c>
      <c r="C94" s="16">
        <v>148</v>
      </c>
      <c r="D94" s="17">
        <f t="shared" si="7"/>
        <v>609</v>
      </c>
      <c r="E94" s="18">
        <v>329</v>
      </c>
      <c r="F94" s="18"/>
      <c r="G94" s="21"/>
    </row>
    <row r="95" spans="1:7" ht="18" customHeight="1">
      <c r="A95" s="42" t="s">
        <v>202</v>
      </c>
      <c r="B95" s="17">
        <v>12</v>
      </c>
      <c r="C95" s="16">
        <v>160</v>
      </c>
      <c r="D95" s="17">
        <f t="shared" si="7"/>
        <v>621</v>
      </c>
      <c r="E95" s="18">
        <v>44</v>
      </c>
      <c r="F95" s="18"/>
      <c r="G95" s="21"/>
    </row>
    <row r="96" spans="1:7" ht="18" customHeight="1">
      <c r="A96" s="80" t="s">
        <v>315</v>
      </c>
      <c r="B96" s="81"/>
      <c r="C96" s="81"/>
      <c r="D96" s="81"/>
      <c r="E96" s="81"/>
      <c r="F96" s="81"/>
      <c r="G96" s="82"/>
    </row>
    <row r="97" spans="1:7" ht="18" customHeight="1">
      <c r="A97" s="15" t="s">
        <v>203</v>
      </c>
      <c r="B97" s="17">
        <v>18</v>
      </c>
      <c r="C97" s="16">
        <v>178</v>
      </c>
      <c r="D97" s="17">
        <f t="shared" si="7"/>
        <v>639</v>
      </c>
      <c r="E97" s="18">
        <v>136</v>
      </c>
      <c r="F97" s="18">
        <f>E97-E95</f>
        <v>92</v>
      </c>
      <c r="G97" s="21"/>
    </row>
    <row r="98" spans="1:7" ht="18" customHeight="1">
      <c r="A98" s="15" t="s">
        <v>204</v>
      </c>
      <c r="B98" s="17">
        <f>C98-C97</f>
        <v>15</v>
      </c>
      <c r="C98" s="16">
        <v>193</v>
      </c>
      <c r="D98" s="17">
        <f t="shared" si="7"/>
        <v>654</v>
      </c>
      <c r="E98" s="18">
        <v>153</v>
      </c>
      <c r="F98" s="18">
        <f>E98-E97</f>
        <v>17</v>
      </c>
      <c r="G98" s="21"/>
    </row>
    <row r="99" spans="1:7" ht="18" customHeight="1">
      <c r="A99" s="15" t="s">
        <v>205</v>
      </c>
      <c r="B99" s="17">
        <f aca="true" t="shared" si="8" ref="B99:B108">C99-C98</f>
        <v>15</v>
      </c>
      <c r="C99" s="16">
        <v>208</v>
      </c>
      <c r="D99" s="17">
        <f t="shared" si="7"/>
        <v>669</v>
      </c>
      <c r="E99" s="18">
        <v>77</v>
      </c>
      <c r="F99" s="18"/>
      <c r="G99" s="21"/>
    </row>
    <row r="100" spans="1:7" ht="18" customHeight="1">
      <c r="A100" s="20" t="s">
        <v>206</v>
      </c>
      <c r="B100" s="17">
        <f t="shared" si="8"/>
        <v>12</v>
      </c>
      <c r="C100" s="16">
        <v>220</v>
      </c>
      <c r="D100" s="17">
        <f t="shared" si="7"/>
        <v>681</v>
      </c>
      <c r="E100" s="18">
        <v>22</v>
      </c>
      <c r="F100" s="18"/>
      <c r="G100" s="21"/>
    </row>
    <row r="101" spans="1:7" ht="18" customHeight="1">
      <c r="A101" s="20" t="s">
        <v>207</v>
      </c>
      <c r="B101" s="17">
        <f t="shared" si="8"/>
        <v>4</v>
      </c>
      <c r="C101" s="16">
        <v>224</v>
      </c>
      <c r="D101" s="17">
        <f t="shared" si="7"/>
        <v>685</v>
      </c>
      <c r="E101" s="18">
        <v>24</v>
      </c>
      <c r="F101" s="18">
        <v>2</v>
      </c>
      <c r="G101" s="21"/>
    </row>
    <row r="102" spans="1:7" ht="18" customHeight="1">
      <c r="A102" s="20" t="s">
        <v>208</v>
      </c>
      <c r="B102" s="17">
        <f t="shared" si="8"/>
        <v>10</v>
      </c>
      <c r="C102" s="16">
        <v>234</v>
      </c>
      <c r="D102" s="17">
        <f t="shared" si="7"/>
        <v>695</v>
      </c>
      <c r="E102" s="18">
        <v>25</v>
      </c>
      <c r="F102" s="18"/>
      <c r="G102" s="21"/>
    </row>
    <row r="103" spans="1:7" ht="18" customHeight="1">
      <c r="A103" s="44" t="s">
        <v>209</v>
      </c>
      <c r="B103" s="17">
        <f t="shared" si="8"/>
        <v>3</v>
      </c>
      <c r="C103" s="16">
        <v>237</v>
      </c>
      <c r="D103" s="17">
        <f t="shared" si="7"/>
        <v>698</v>
      </c>
      <c r="E103" s="18">
        <v>40</v>
      </c>
      <c r="F103" s="18">
        <f>E103-E102</f>
        <v>15</v>
      </c>
      <c r="G103" s="21"/>
    </row>
    <row r="104" spans="1:7" ht="18" customHeight="1">
      <c r="A104" s="20" t="s">
        <v>210</v>
      </c>
      <c r="B104" s="17">
        <f t="shared" si="8"/>
        <v>7</v>
      </c>
      <c r="C104" s="16">
        <v>244</v>
      </c>
      <c r="D104" s="17">
        <f t="shared" si="7"/>
        <v>705</v>
      </c>
      <c r="E104" s="18">
        <v>93</v>
      </c>
      <c r="F104" s="18">
        <f>E104-E103</f>
        <v>53</v>
      </c>
      <c r="G104" s="21"/>
    </row>
    <row r="105" spans="1:7" ht="18" customHeight="1">
      <c r="A105" s="44" t="s">
        <v>211</v>
      </c>
      <c r="B105" s="17">
        <f t="shared" si="8"/>
        <v>9</v>
      </c>
      <c r="C105" s="16">
        <v>253</v>
      </c>
      <c r="D105" s="17">
        <f t="shared" si="7"/>
        <v>714</v>
      </c>
      <c r="E105" s="18">
        <v>86</v>
      </c>
      <c r="F105" s="18"/>
      <c r="G105" s="21"/>
    </row>
    <row r="106" spans="1:7" ht="18" customHeight="1">
      <c r="A106" s="44" t="s">
        <v>212</v>
      </c>
      <c r="B106" s="17">
        <f t="shared" si="8"/>
        <v>7</v>
      </c>
      <c r="C106" s="16">
        <v>260</v>
      </c>
      <c r="D106" s="17">
        <f t="shared" si="7"/>
        <v>721</v>
      </c>
      <c r="E106" s="18">
        <v>3</v>
      </c>
      <c r="F106" s="18"/>
      <c r="G106" s="21"/>
    </row>
    <row r="107" spans="1:7" ht="18" customHeight="1">
      <c r="A107" s="15" t="s">
        <v>213</v>
      </c>
      <c r="B107" s="17">
        <f t="shared" si="8"/>
        <v>5</v>
      </c>
      <c r="C107" s="16">
        <v>265</v>
      </c>
      <c r="D107" s="17">
        <f t="shared" si="7"/>
        <v>726</v>
      </c>
      <c r="E107" s="18">
        <v>27</v>
      </c>
      <c r="F107" s="18">
        <f>E107-E106</f>
        <v>24</v>
      </c>
      <c r="G107" s="21" t="s">
        <v>214</v>
      </c>
    </row>
    <row r="108" spans="1:7" ht="18" customHeight="1">
      <c r="A108" s="15" t="s">
        <v>215</v>
      </c>
      <c r="B108" s="17">
        <f t="shared" si="8"/>
        <v>2</v>
      </c>
      <c r="C108" s="16">
        <v>267</v>
      </c>
      <c r="D108" s="17">
        <f t="shared" si="7"/>
        <v>728</v>
      </c>
      <c r="E108" s="18">
        <v>236</v>
      </c>
      <c r="F108" s="18">
        <f>E108-E107</f>
        <v>209</v>
      </c>
      <c r="G108" s="21"/>
    </row>
    <row r="109" spans="1:7" ht="18" customHeight="1" thickBot="1">
      <c r="A109" s="15" t="s">
        <v>216</v>
      </c>
      <c r="B109" s="17">
        <v>5</v>
      </c>
      <c r="C109" s="16">
        <v>272</v>
      </c>
      <c r="D109" s="17">
        <f t="shared" si="7"/>
        <v>733</v>
      </c>
      <c r="E109" s="18">
        <v>630</v>
      </c>
      <c r="F109" s="18">
        <f>E109-E108</f>
        <v>394</v>
      </c>
      <c r="G109" s="73">
        <f>SUM(F97:F109,F75:F95)</f>
        <v>2743</v>
      </c>
    </row>
    <row r="110" spans="1:7" ht="18" customHeight="1" thickBot="1">
      <c r="A110" s="29" t="s">
        <v>219</v>
      </c>
      <c r="B110" s="30"/>
      <c r="C110" s="31" t="s">
        <v>217</v>
      </c>
      <c r="D110" s="32"/>
      <c r="E110" s="33">
        <f>272/3</f>
        <v>90.66666666666667</v>
      </c>
      <c r="F110" s="34" t="s">
        <v>11</v>
      </c>
      <c r="G110" s="35"/>
    </row>
    <row r="111" spans="1:7" ht="12" customHeight="1" thickBot="1">
      <c r="A111" s="22"/>
      <c r="B111" s="23"/>
      <c r="C111" s="24"/>
      <c r="D111" s="24"/>
      <c r="E111" s="25"/>
      <c r="F111" s="25"/>
      <c r="G111" s="26"/>
    </row>
    <row r="112" spans="1:7" ht="18" customHeight="1" thickBot="1">
      <c r="A112" s="11" t="s">
        <v>220</v>
      </c>
      <c r="B112" s="12" t="s">
        <v>239</v>
      </c>
      <c r="C112" s="13"/>
      <c r="D112" s="27"/>
      <c r="E112" s="13"/>
      <c r="F112" s="13"/>
      <c r="G112" s="14" t="s">
        <v>240</v>
      </c>
    </row>
    <row r="113" spans="1:7" ht="18" customHeight="1">
      <c r="A113" s="15" t="s">
        <v>216</v>
      </c>
      <c r="B113" s="17">
        <v>0</v>
      </c>
      <c r="C113" s="16">
        <v>0</v>
      </c>
      <c r="D113" s="17">
        <v>733</v>
      </c>
      <c r="E113" s="18">
        <v>630</v>
      </c>
      <c r="F113" s="18"/>
      <c r="G113" s="21"/>
    </row>
    <row r="114" spans="1:7" ht="18" customHeight="1">
      <c r="A114" s="15" t="s">
        <v>111</v>
      </c>
      <c r="B114" s="17">
        <v>5</v>
      </c>
      <c r="C114" s="16">
        <v>5</v>
      </c>
      <c r="D114" s="17">
        <f>$D$113+C114</f>
        <v>738</v>
      </c>
      <c r="E114" s="18">
        <v>1000</v>
      </c>
      <c r="F114" s="18">
        <f>E114-E113</f>
        <v>370</v>
      </c>
      <c r="G114" s="21" t="s">
        <v>229</v>
      </c>
    </row>
    <row r="115" spans="1:7" ht="18" customHeight="1">
      <c r="A115" s="15" t="s">
        <v>228</v>
      </c>
      <c r="B115" s="17">
        <f>C115-C114</f>
        <v>14</v>
      </c>
      <c r="C115" s="16">
        <v>19</v>
      </c>
      <c r="D115" s="17">
        <f aca="true" t="shared" si="9" ref="D115:D148">$D$113+C115</f>
        <v>752</v>
      </c>
      <c r="E115" s="18">
        <v>53</v>
      </c>
      <c r="F115" s="18"/>
      <c r="G115" s="21"/>
    </row>
    <row r="116" spans="1:7" ht="18" customHeight="1">
      <c r="A116" s="15" t="s">
        <v>112</v>
      </c>
      <c r="B116" s="17">
        <f aca="true" t="shared" si="10" ref="B116:B147">C116-C115</f>
        <v>4</v>
      </c>
      <c r="C116" s="16">
        <v>23</v>
      </c>
      <c r="D116" s="17">
        <f t="shared" si="9"/>
        <v>756</v>
      </c>
      <c r="E116" s="18">
        <v>27</v>
      </c>
      <c r="F116" s="18"/>
      <c r="G116" s="21"/>
    </row>
    <row r="117" spans="1:7" ht="18" customHeight="1">
      <c r="A117" s="44" t="s">
        <v>115</v>
      </c>
      <c r="B117" s="17">
        <f t="shared" si="10"/>
        <v>7</v>
      </c>
      <c r="C117" s="16">
        <v>30</v>
      </c>
      <c r="D117" s="17">
        <f t="shared" si="9"/>
        <v>763</v>
      </c>
      <c r="E117" s="18">
        <v>21</v>
      </c>
      <c r="F117" s="18"/>
      <c r="G117" s="21"/>
    </row>
    <row r="118" spans="1:7" ht="18" customHeight="1">
      <c r="A118" s="15" t="s">
        <v>113</v>
      </c>
      <c r="B118" s="17">
        <f t="shared" si="10"/>
        <v>7</v>
      </c>
      <c r="C118" s="16">
        <v>37</v>
      </c>
      <c r="D118" s="17">
        <f t="shared" si="9"/>
        <v>770</v>
      </c>
      <c r="E118" s="18">
        <v>99</v>
      </c>
      <c r="F118" s="18">
        <f>E118-E117</f>
        <v>78</v>
      </c>
      <c r="G118" s="21"/>
    </row>
    <row r="119" spans="1:7" ht="18" customHeight="1">
      <c r="A119" s="44" t="s">
        <v>114</v>
      </c>
      <c r="B119" s="17">
        <f t="shared" si="10"/>
        <v>11</v>
      </c>
      <c r="C119" s="16">
        <v>48</v>
      </c>
      <c r="D119" s="17">
        <f t="shared" si="9"/>
        <v>781</v>
      </c>
      <c r="E119" s="18">
        <v>57</v>
      </c>
      <c r="F119" s="18">
        <v>180</v>
      </c>
      <c r="G119" s="21" t="s">
        <v>317</v>
      </c>
    </row>
    <row r="120" spans="1:7" ht="18" customHeight="1">
      <c r="A120" s="43" t="s">
        <v>316</v>
      </c>
      <c r="B120" s="17">
        <v>9</v>
      </c>
      <c r="C120" s="16">
        <v>57</v>
      </c>
      <c r="D120" s="17">
        <f t="shared" si="9"/>
        <v>790</v>
      </c>
      <c r="E120" s="18">
        <v>478</v>
      </c>
      <c r="F120" s="18">
        <f>E120-E119</f>
        <v>421</v>
      </c>
      <c r="G120" s="21" t="s">
        <v>87</v>
      </c>
    </row>
    <row r="121" spans="1:7" ht="18" customHeight="1">
      <c r="A121" s="15" t="s">
        <v>95</v>
      </c>
      <c r="B121" s="17">
        <v>6</v>
      </c>
      <c r="C121" s="16">
        <v>63</v>
      </c>
      <c r="D121" s="17">
        <f t="shared" si="9"/>
        <v>796</v>
      </c>
      <c r="E121" s="18">
        <v>310</v>
      </c>
      <c r="F121" s="18"/>
      <c r="G121" s="21"/>
    </row>
    <row r="122" spans="1:7" ht="18" customHeight="1">
      <c r="A122" s="20" t="s">
        <v>116</v>
      </c>
      <c r="B122" s="17">
        <f t="shared" si="10"/>
        <v>9</v>
      </c>
      <c r="C122" s="16">
        <v>72</v>
      </c>
      <c r="D122" s="17">
        <f t="shared" si="9"/>
        <v>805</v>
      </c>
      <c r="E122" s="18">
        <v>107</v>
      </c>
      <c r="F122" s="18"/>
      <c r="G122" s="21"/>
    </row>
    <row r="123" spans="1:7" ht="18" customHeight="1">
      <c r="A123" s="15" t="s">
        <v>117</v>
      </c>
      <c r="B123" s="17">
        <f t="shared" si="10"/>
        <v>6</v>
      </c>
      <c r="C123" s="16">
        <v>78</v>
      </c>
      <c r="D123" s="17">
        <f t="shared" si="9"/>
        <v>811</v>
      </c>
      <c r="E123" s="18">
        <v>126</v>
      </c>
      <c r="F123" s="18">
        <f>E123-E122</f>
        <v>19</v>
      </c>
      <c r="G123" s="21"/>
    </row>
    <row r="124" spans="1:7" ht="18" customHeight="1">
      <c r="A124" s="15" t="s">
        <v>118</v>
      </c>
      <c r="B124" s="17">
        <v>6</v>
      </c>
      <c r="C124" s="16">
        <v>84</v>
      </c>
      <c r="D124" s="17">
        <f t="shared" si="9"/>
        <v>817</v>
      </c>
      <c r="E124" s="18">
        <v>30</v>
      </c>
      <c r="F124" s="18"/>
      <c r="G124" s="21"/>
    </row>
    <row r="125" spans="1:7" ht="18" customHeight="1">
      <c r="A125" s="15" t="s">
        <v>119</v>
      </c>
      <c r="B125" s="17">
        <v>4</v>
      </c>
      <c r="C125" s="16">
        <v>88</v>
      </c>
      <c r="D125" s="17">
        <f t="shared" si="9"/>
        <v>821</v>
      </c>
      <c r="E125" s="18">
        <v>16</v>
      </c>
      <c r="F125" s="18"/>
      <c r="G125" s="21"/>
    </row>
    <row r="126" spans="1:7" ht="18" customHeight="1">
      <c r="A126" s="15" t="s">
        <v>120</v>
      </c>
      <c r="B126" s="17">
        <f t="shared" si="10"/>
        <v>15</v>
      </c>
      <c r="C126" s="16">
        <v>103</v>
      </c>
      <c r="D126" s="17">
        <f t="shared" si="9"/>
        <v>836</v>
      </c>
      <c r="E126" s="18">
        <v>30</v>
      </c>
      <c r="F126" s="18">
        <f>E126-E125</f>
        <v>14</v>
      </c>
      <c r="G126" s="21"/>
    </row>
    <row r="127" spans="1:7" ht="18" customHeight="1">
      <c r="A127" s="42" t="s">
        <v>121</v>
      </c>
      <c r="B127" s="17">
        <f t="shared" si="10"/>
        <v>11</v>
      </c>
      <c r="C127" s="16">
        <v>114</v>
      </c>
      <c r="D127" s="17">
        <f t="shared" si="9"/>
        <v>847</v>
      </c>
      <c r="E127" s="18">
        <v>7</v>
      </c>
      <c r="F127" s="18"/>
      <c r="G127" s="21"/>
    </row>
    <row r="128" spans="1:7" ht="18" customHeight="1">
      <c r="A128" s="15" t="s">
        <v>122</v>
      </c>
      <c r="B128" s="17">
        <f t="shared" si="10"/>
        <v>16</v>
      </c>
      <c r="C128" s="16">
        <v>130</v>
      </c>
      <c r="D128" s="17">
        <f t="shared" si="9"/>
        <v>863</v>
      </c>
      <c r="E128" s="18">
        <v>5</v>
      </c>
      <c r="F128" s="18"/>
      <c r="G128" s="21"/>
    </row>
    <row r="129" spans="1:7" ht="18" customHeight="1">
      <c r="A129" s="15" t="s">
        <v>123</v>
      </c>
      <c r="B129" s="17">
        <f t="shared" si="10"/>
        <v>16</v>
      </c>
      <c r="C129" s="16">
        <v>146</v>
      </c>
      <c r="D129" s="17">
        <f t="shared" si="9"/>
        <v>879</v>
      </c>
      <c r="E129" s="18">
        <v>6</v>
      </c>
      <c r="F129" s="18"/>
      <c r="G129" s="21"/>
    </row>
    <row r="130" spans="1:7" ht="18" customHeight="1">
      <c r="A130" s="20" t="s">
        <v>124</v>
      </c>
      <c r="B130" s="17">
        <f t="shared" si="10"/>
        <v>5</v>
      </c>
      <c r="C130" s="16">
        <v>151</v>
      </c>
      <c r="D130" s="17">
        <f t="shared" si="9"/>
        <v>884</v>
      </c>
      <c r="E130" s="18">
        <v>10</v>
      </c>
      <c r="F130" s="18"/>
      <c r="G130" s="21"/>
    </row>
    <row r="131" spans="1:7" ht="18" customHeight="1">
      <c r="A131" s="15" t="s">
        <v>125</v>
      </c>
      <c r="B131" s="17">
        <f t="shared" si="10"/>
        <v>6</v>
      </c>
      <c r="C131" s="16">
        <v>157</v>
      </c>
      <c r="D131" s="17">
        <f t="shared" si="9"/>
        <v>890</v>
      </c>
      <c r="E131" s="18">
        <v>7</v>
      </c>
      <c r="F131" s="18"/>
      <c r="G131" s="21"/>
    </row>
    <row r="132" spans="1:7" ht="18" customHeight="1">
      <c r="A132" s="15" t="s">
        <v>126</v>
      </c>
      <c r="B132" s="17">
        <f t="shared" si="10"/>
        <v>13</v>
      </c>
      <c r="C132" s="16">
        <v>170</v>
      </c>
      <c r="D132" s="17">
        <f t="shared" si="9"/>
        <v>903</v>
      </c>
      <c r="E132" s="18">
        <v>54</v>
      </c>
      <c r="F132" s="18">
        <v>103</v>
      </c>
      <c r="G132" s="21" t="s">
        <v>318</v>
      </c>
    </row>
    <row r="133" spans="1:7" ht="18" customHeight="1">
      <c r="A133" s="15" t="s">
        <v>127</v>
      </c>
      <c r="B133" s="17">
        <f t="shared" si="10"/>
        <v>2</v>
      </c>
      <c r="C133" s="16">
        <v>172</v>
      </c>
      <c r="D133" s="17">
        <f t="shared" si="9"/>
        <v>905</v>
      </c>
      <c r="E133" s="18">
        <v>33</v>
      </c>
      <c r="F133" s="18"/>
      <c r="G133" s="21"/>
    </row>
    <row r="134" spans="1:7" ht="18" customHeight="1">
      <c r="A134" s="15" t="s">
        <v>128</v>
      </c>
      <c r="B134" s="17">
        <f t="shared" si="10"/>
        <v>17</v>
      </c>
      <c r="C134" s="16">
        <v>189</v>
      </c>
      <c r="D134" s="17">
        <f t="shared" si="9"/>
        <v>922</v>
      </c>
      <c r="E134" s="45">
        <v>19</v>
      </c>
      <c r="F134" s="45">
        <v>110</v>
      </c>
      <c r="G134" s="46"/>
    </row>
    <row r="135" spans="1:7" ht="18">
      <c r="A135" s="47" t="s">
        <v>129</v>
      </c>
      <c r="B135" s="17">
        <f t="shared" si="10"/>
        <v>8</v>
      </c>
      <c r="C135" s="56">
        <v>197</v>
      </c>
      <c r="D135" s="17">
        <f t="shared" si="9"/>
        <v>930</v>
      </c>
      <c r="E135" s="45">
        <v>32</v>
      </c>
      <c r="F135" s="45">
        <v>106</v>
      </c>
      <c r="G135" s="48"/>
    </row>
    <row r="136" spans="1:7" ht="18">
      <c r="A136" s="47" t="s">
        <v>130</v>
      </c>
      <c r="B136" s="17">
        <f>C136-C135</f>
        <v>3</v>
      </c>
      <c r="C136" s="56">
        <v>200</v>
      </c>
      <c r="D136" s="17">
        <f t="shared" si="9"/>
        <v>933</v>
      </c>
      <c r="E136" s="45">
        <v>5</v>
      </c>
      <c r="F136" s="45"/>
      <c r="G136" s="48"/>
    </row>
    <row r="137" spans="1:7" ht="18">
      <c r="A137" s="47" t="s">
        <v>131</v>
      </c>
      <c r="B137" s="17">
        <f t="shared" si="10"/>
        <v>9</v>
      </c>
      <c r="C137" s="56">
        <v>209</v>
      </c>
      <c r="D137" s="17">
        <f t="shared" si="9"/>
        <v>942</v>
      </c>
      <c r="E137" s="45">
        <v>212</v>
      </c>
      <c r="F137" s="45">
        <f>E137-E136</f>
        <v>207</v>
      </c>
      <c r="G137" s="48"/>
    </row>
    <row r="138" spans="1:7" ht="18">
      <c r="A138" s="47" t="s">
        <v>132</v>
      </c>
      <c r="B138" s="17">
        <f t="shared" si="10"/>
        <v>15</v>
      </c>
      <c r="C138" s="56">
        <v>224</v>
      </c>
      <c r="D138" s="17">
        <f t="shared" si="9"/>
        <v>957</v>
      </c>
      <c r="E138" s="45">
        <v>82</v>
      </c>
      <c r="F138" s="45">
        <v>130</v>
      </c>
      <c r="G138" s="48"/>
    </row>
    <row r="139" spans="1:7" ht="18">
      <c r="A139" s="47" t="s">
        <v>133</v>
      </c>
      <c r="B139" s="17">
        <f t="shared" si="10"/>
        <v>5</v>
      </c>
      <c r="C139" s="56">
        <v>229</v>
      </c>
      <c r="D139" s="17">
        <f t="shared" si="9"/>
        <v>962</v>
      </c>
      <c r="E139" s="45">
        <v>5</v>
      </c>
      <c r="F139" s="45"/>
      <c r="G139" s="48"/>
    </row>
    <row r="140" spans="1:7" ht="18">
      <c r="A140" s="47" t="s">
        <v>134</v>
      </c>
      <c r="B140" s="17">
        <f t="shared" si="10"/>
        <v>11</v>
      </c>
      <c r="C140" s="56">
        <v>240</v>
      </c>
      <c r="D140" s="17">
        <f t="shared" si="9"/>
        <v>973</v>
      </c>
      <c r="E140" s="45">
        <v>41</v>
      </c>
      <c r="F140" s="45">
        <v>130</v>
      </c>
      <c r="G140" s="48"/>
    </row>
    <row r="141" spans="1:7" ht="18">
      <c r="A141" s="47" t="s">
        <v>135</v>
      </c>
      <c r="B141" s="17">
        <f t="shared" si="10"/>
        <v>6</v>
      </c>
      <c r="C141" s="56">
        <v>246</v>
      </c>
      <c r="D141" s="17">
        <f t="shared" si="9"/>
        <v>979</v>
      </c>
      <c r="E141" s="45">
        <v>269</v>
      </c>
      <c r="F141" s="45">
        <f>E141-E140</f>
        <v>228</v>
      </c>
      <c r="G141" s="48"/>
    </row>
    <row r="142" spans="1:7" ht="18">
      <c r="A142" s="47" t="s">
        <v>136</v>
      </c>
      <c r="B142" s="17">
        <f t="shared" si="10"/>
        <v>10</v>
      </c>
      <c r="C142" s="56">
        <v>256</v>
      </c>
      <c r="D142" s="17">
        <f t="shared" si="9"/>
        <v>989</v>
      </c>
      <c r="E142" s="45">
        <v>424</v>
      </c>
      <c r="F142" s="45">
        <f>525-E141</f>
        <v>256</v>
      </c>
      <c r="G142" s="48" t="s">
        <v>319</v>
      </c>
    </row>
    <row r="143" spans="1:7" ht="18">
      <c r="A143" s="47" t="s">
        <v>137</v>
      </c>
      <c r="B143" s="17">
        <f t="shared" si="10"/>
        <v>6</v>
      </c>
      <c r="C143" s="56">
        <v>262</v>
      </c>
      <c r="D143" s="17">
        <f t="shared" si="9"/>
        <v>995</v>
      </c>
      <c r="E143" s="45">
        <v>20</v>
      </c>
      <c r="F143" s="45"/>
      <c r="G143" s="48"/>
    </row>
    <row r="144" spans="1:7" ht="18">
      <c r="A144" s="47" t="s">
        <v>138</v>
      </c>
      <c r="B144" s="17">
        <f t="shared" si="10"/>
        <v>5</v>
      </c>
      <c r="C144" s="56">
        <v>267</v>
      </c>
      <c r="D144" s="17">
        <f t="shared" si="9"/>
        <v>1000</v>
      </c>
      <c r="E144" s="45">
        <v>3</v>
      </c>
      <c r="F144" s="45"/>
      <c r="G144" s="48"/>
    </row>
    <row r="145" spans="1:7" ht="18">
      <c r="A145" s="47" t="s">
        <v>139</v>
      </c>
      <c r="B145" s="17">
        <f t="shared" si="10"/>
        <v>4</v>
      </c>
      <c r="C145" s="56">
        <v>271</v>
      </c>
      <c r="D145" s="17">
        <f t="shared" si="9"/>
        <v>1004</v>
      </c>
      <c r="E145" s="45"/>
      <c r="F145" s="45"/>
      <c r="G145" s="48"/>
    </row>
    <row r="146" spans="1:7" ht="18">
      <c r="A146" s="49" t="s">
        <v>140</v>
      </c>
      <c r="B146" s="17">
        <f t="shared" si="10"/>
        <v>6</v>
      </c>
      <c r="C146" s="56">
        <v>277</v>
      </c>
      <c r="D146" s="17">
        <f t="shared" si="9"/>
        <v>1010</v>
      </c>
      <c r="E146" s="45"/>
      <c r="F146" s="45">
        <v>110</v>
      </c>
      <c r="G146" s="48"/>
    </row>
    <row r="147" spans="1:7" ht="18">
      <c r="A147" s="47" t="s">
        <v>141</v>
      </c>
      <c r="B147" s="17">
        <f t="shared" si="10"/>
        <v>22</v>
      </c>
      <c r="C147" s="56">
        <v>299</v>
      </c>
      <c r="D147" s="17">
        <f t="shared" si="9"/>
        <v>1032</v>
      </c>
      <c r="E147" s="45">
        <v>81</v>
      </c>
      <c r="F147" s="45">
        <v>80</v>
      </c>
      <c r="G147" s="48" t="s">
        <v>320</v>
      </c>
    </row>
    <row r="148" spans="1:7" ht="18.75" thickBot="1">
      <c r="A148" s="47" t="s">
        <v>142</v>
      </c>
      <c r="B148" s="56">
        <v>6</v>
      </c>
      <c r="C148" s="56">
        <v>305</v>
      </c>
      <c r="D148" s="17">
        <f t="shared" si="9"/>
        <v>1038</v>
      </c>
      <c r="E148" s="45"/>
      <c r="F148" s="45"/>
      <c r="G148" s="74">
        <f>SUM(F113:F148)</f>
        <v>2542</v>
      </c>
    </row>
    <row r="149" spans="1:7" ht="18" customHeight="1" thickBot="1">
      <c r="A149" s="29" t="s">
        <v>237</v>
      </c>
      <c r="B149" s="30"/>
      <c r="C149" s="31" t="s">
        <v>241</v>
      </c>
      <c r="D149" s="32"/>
      <c r="E149" s="33">
        <f>305/3</f>
        <v>101.66666666666667</v>
      </c>
      <c r="F149" s="34" t="s">
        <v>11</v>
      </c>
      <c r="G149" s="35"/>
    </row>
    <row r="150" spans="1:7" ht="12" customHeight="1" thickBot="1">
      <c r="A150" s="22"/>
      <c r="B150" s="23"/>
      <c r="C150" s="24"/>
      <c r="D150" s="24"/>
      <c r="E150" s="25"/>
      <c r="F150" s="25"/>
      <c r="G150" s="26"/>
    </row>
    <row r="151" spans="1:7" ht="18" customHeight="1" thickBot="1">
      <c r="A151" s="11" t="s">
        <v>238</v>
      </c>
      <c r="B151" s="12" t="s">
        <v>250</v>
      </c>
      <c r="C151" s="13"/>
      <c r="D151" s="27"/>
      <c r="E151" s="13"/>
      <c r="F151" s="13"/>
      <c r="G151" s="14" t="s">
        <v>321</v>
      </c>
    </row>
    <row r="152" spans="1:7" ht="18">
      <c r="A152" s="47" t="s">
        <v>142</v>
      </c>
      <c r="B152" s="56">
        <v>0</v>
      </c>
      <c r="C152" s="56">
        <v>0</v>
      </c>
      <c r="D152" s="56">
        <v>1038</v>
      </c>
      <c r="E152" s="45"/>
      <c r="F152" s="45"/>
      <c r="G152" s="48"/>
    </row>
    <row r="153" spans="1:7" ht="18">
      <c r="A153" s="47" t="s">
        <v>143</v>
      </c>
      <c r="B153" s="56">
        <f>C153-C152</f>
        <v>5</v>
      </c>
      <c r="C153" s="56">
        <v>5</v>
      </c>
      <c r="D153" s="56">
        <f>$D$152+C153</f>
        <v>1043</v>
      </c>
      <c r="E153" s="45"/>
      <c r="F153" s="45"/>
      <c r="G153" s="48" t="s">
        <v>147</v>
      </c>
    </row>
    <row r="154" spans="1:7" ht="18">
      <c r="A154" s="47" t="s">
        <v>144</v>
      </c>
      <c r="B154" s="56">
        <f aca="true" t="shared" si="11" ref="B154:B186">C154-C153</f>
        <v>12</v>
      </c>
      <c r="C154" s="56">
        <v>17</v>
      </c>
      <c r="D154" s="56">
        <f aca="true" t="shared" si="12" ref="D154:D197">$D$152+C154</f>
        <v>1055</v>
      </c>
      <c r="E154" s="45"/>
      <c r="F154" s="45">
        <v>129</v>
      </c>
      <c r="G154" s="48"/>
    </row>
    <row r="155" spans="1:7" ht="18">
      <c r="A155" s="47" t="s">
        <v>145</v>
      </c>
      <c r="B155" s="56">
        <f t="shared" si="11"/>
        <v>11</v>
      </c>
      <c r="C155" s="56">
        <v>28</v>
      </c>
      <c r="D155" s="56">
        <f t="shared" si="12"/>
        <v>1066</v>
      </c>
      <c r="E155" s="45">
        <v>34</v>
      </c>
      <c r="F155" s="45"/>
      <c r="G155" s="48"/>
    </row>
    <row r="156" spans="1:7" ht="18">
      <c r="A156" s="47" t="s">
        <v>146</v>
      </c>
      <c r="B156" s="56">
        <f t="shared" si="11"/>
        <v>5</v>
      </c>
      <c r="C156" s="56">
        <v>33</v>
      </c>
      <c r="D156" s="56">
        <f t="shared" si="12"/>
        <v>1071</v>
      </c>
      <c r="E156" s="45">
        <v>22</v>
      </c>
      <c r="F156" s="45"/>
      <c r="G156" s="48" t="s">
        <v>147</v>
      </c>
    </row>
    <row r="157" spans="1:7" ht="18">
      <c r="A157" s="47" t="s">
        <v>148</v>
      </c>
      <c r="B157" s="56">
        <f t="shared" si="11"/>
        <v>11</v>
      </c>
      <c r="C157" s="56">
        <v>44</v>
      </c>
      <c r="D157" s="56">
        <f t="shared" si="12"/>
        <v>1082</v>
      </c>
      <c r="E157" s="45"/>
      <c r="F157" s="45"/>
      <c r="G157" s="48"/>
    </row>
    <row r="158" spans="1:7" ht="18">
      <c r="A158" s="47" t="s">
        <v>149</v>
      </c>
      <c r="B158" s="56">
        <f t="shared" si="11"/>
        <v>4</v>
      </c>
      <c r="C158" s="56">
        <v>48</v>
      </c>
      <c r="D158" s="56">
        <f t="shared" si="12"/>
        <v>1086</v>
      </c>
      <c r="E158" s="45">
        <v>49</v>
      </c>
      <c r="F158" s="45">
        <v>49</v>
      </c>
      <c r="G158" s="48"/>
    </row>
    <row r="159" spans="1:7" ht="18">
      <c r="A159" s="47" t="s">
        <v>150</v>
      </c>
      <c r="B159" s="56">
        <f t="shared" si="11"/>
        <v>14</v>
      </c>
      <c r="C159" s="56">
        <v>62</v>
      </c>
      <c r="D159" s="56">
        <f t="shared" si="12"/>
        <v>1100</v>
      </c>
      <c r="E159" s="45"/>
      <c r="F159" s="45">
        <v>120</v>
      </c>
      <c r="G159" s="48" t="s">
        <v>322</v>
      </c>
    </row>
    <row r="160" spans="1:7" ht="18">
      <c r="A160" s="47" t="s">
        <v>151</v>
      </c>
      <c r="B160" s="56">
        <f t="shared" si="11"/>
        <v>6</v>
      </c>
      <c r="C160" s="56">
        <v>68</v>
      </c>
      <c r="D160" s="56">
        <f t="shared" si="12"/>
        <v>1106</v>
      </c>
      <c r="E160" s="45"/>
      <c r="F160" s="45"/>
      <c r="G160" s="48"/>
    </row>
    <row r="161" spans="1:7" ht="18">
      <c r="A161" s="49" t="s">
        <v>152</v>
      </c>
      <c r="B161" s="56">
        <f t="shared" si="11"/>
        <v>7</v>
      </c>
      <c r="C161" s="56">
        <v>75</v>
      </c>
      <c r="D161" s="56">
        <f t="shared" si="12"/>
        <v>1113</v>
      </c>
      <c r="E161" s="45">
        <v>191</v>
      </c>
      <c r="F161" s="45">
        <v>191</v>
      </c>
      <c r="G161" s="65" t="s">
        <v>323</v>
      </c>
    </row>
    <row r="162" spans="1:7" ht="18">
      <c r="A162" s="47" t="s">
        <v>153</v>
      </c>
      <c r="B162" s="56">
        <f t="shared" si="11"/>
        <v>7</v>
      </c>
      <c r="C162" s="56">
        <v>82</v>
      </c>
      <c r="D162" s="56">
        <f t="shared" si="12"/>
        <v>1120</v>
      </c>
      <c r="E162" s="45"/>
      <c r="F162" s="45">
        <v>20</v>
      </c>
      <c r="G162" s="48"/>
    </row>
    <row r="163" spans="1:7" ht="18">
      <c r="A163" s="47" t="s">
        <v>154</v>
      </c>
      <c r="B163" s="56">
        <f t="shared" si="11"/>
        <v>11</v>
      </c>
      <c r="C163" s="56">
        <v>93</v>
      </c>
      <c r="D163" s="56">
        <f t="shared" si="12"/>
        <v>1131</v>
      </c>
      <c r="E163" s="45"/>
      <c r="F163" s="45"/>
      <c r="G163" s="48"/>
    </row>
    <row r="164" spans="1:7" ht="18">
      <c r="A164" s="47" t="s">
        <v>155</v>
      </c>
      <c r="B164" s="56">
        <f t="shared" si="11"/>
        <v>9</v>
      </c>
      <c r="C164" s="56">
        <v>102</v>
      </c>
      <c r="D164" s="56">
        <f t="shared" si="12"/>
        <v>1140</v>
      </c>
      <c r="E164" s="45"/>
      <c r="F164" s="45"/>
      <c r="G164" s="48"/>
    </row>
    <row r="165" spans="1:7" ht="18">
      <c r="A165" s="47" t="s">
        <v>156</v>
      </c>
      <c r="B165" s="56">
        <f t="shared" si="11"/>
        <v>8</v>
      </c>
      <c r="C165" s="56">
        <v>110</v>
      </c>
      <c r="D165" s="56">
        <f t="shared" si="12"/>
        <v>1148</v>
      </c>
      <c r="E165" s="45"/>
      <c r="F165" s="45"/>
      <c r="G165" s="48"/>
    </row>
    <row r="166" spans="1:7" ht="18">
      <c r="A166" s="47" t="s">
        <v>157</v>
      </c>
      <c r="B166" s="56">
        <f t="shared" si="11"/>
        <v>8</v>
      </c>
      <c r="C166" s="56">
        <v>118</v>
      </c>
      <c r="D166" s="56">
        <f t="shared" si="12"/>
        <v>1156</v>
      </c>
      <c r="E166" s="45"/>
      <c r="F166" s="45"/>
      <c r="G166" s="48"/>
    </row>
    <row r="167" spans="1:7" ht="18">
      <c r="A167" s="47" t="s">
        <v>158</v>
      </c>
      <c r="B167" s="56">
        <f t="shared" si="11"/>
        <v>12</v>
      </c>
      <c r="C167" s="56">
        <v>130</v>
      </c>
      <c r="D167" s="56">
        <f t="shared" si="12"/>
        <v>1168</v>
      </c>
      <c r="E167" s="45"/>
      <c r="F167" s="45"/>
      <c r="G167" s="48"/>
    </row>
    <row r="168" spans="1:7" ht="18">
      <c r="A168" s="47" t="s">
        <v>159</v>
      </c>
      <c r="B168" s="56">
        <f t="shared" si="11"/>
        <v>4</v>
      </c>
      <c r="C168" s="56">
        <v>134</v>
      </c>
      <c r="D168" s="56">
        <f t="shared" si="12"/>
        <v>1172</v>
      </c>
      <c r="E168" s="45"/>
      <c r="F168" s="45"/>
      <c r="G168" s="48"/>
    </row>
    <row r="169" spans="1:7" ht="18">
      <c r="A169" s="47" t="s">
        <v>160</v>
      </c>
      <c r="B169" s="56">
        <f t="shared" si="11"/>
        <v>26</v>
      </c>
      <c r="C169" s="56">
        <v>160</v>
      </c>
      <c r="D169" s="56">
        <f t="shared" si="12"/>
        <v>1198</v>
      </c>
      <c r="E169" s="45">
        <v>64</v>
      </c>
      <c r="F169" s="45">
        <v>64</v>
      </c>
      <c r="G169" s="48"/>
    </row>
    <row r="170" spans="1:7" ht="18">
      <c r="A170" s="47" t="s">
        <v>161</v>
      </c>
      <c r="B170" s="56">
        <f t="shared" si="11"/>
        <v>5</v>
      </c>
      <c r="C170" s="56">
        <v>165</v>
      </c>
      <c r="D170" s="56">
        <f t="shared" si="12"/>
        <v>1203</v>
      </c>
      <c r="E170" s="45"/>
      <c r="F170" s="45"/>
      <c r="G170" s="48"/>
    </row>
    <row r="171" spans="1:7" ht="18">
      <c r="A171" s="47" t="s">
        <v>162</v>
      </c>
      <c r="B171" s="56">
        <f t="shared" si="11"/>
        <v>9</v>
      </c>
      <c r="C171" s="56">
        <v>174</v>
      </c>
      <c r="D171" s="56">
        <f t="shared" si="12"/>
        <v>1212</v>
      </c>
      <c r="E171" s="45">
        <v>58</v>
      </c>
      <c r="F171" s="45">
        <v>58</v>
      </c>
      <c r="G171" s="48"/>
    </row>
    <row r="172" spans="1:7" ht="18">
      <c r="A172" s="47" t="s">
        <v>163</v>
      </c>
      <c r="B172" s="56">
        <f t="shared" si="11"/>
        <v>6</v>
      </c>
      <c r="C172" s="56">
        <v>180</v>
      </c>
      <c r="D172" s="56">
        <f t="shared" si="12"/>
        <v>1218</v>
      </c>
      <c r="E172" s="45">
        <v>46</v>
      </c>
      <c r="F172" s="45">
        <v>46</v>
      </c>
      <c r="G172" s="48"/>
    </row>
    <row r="173" spans="1:7" ht="18">
      <c r="A173" s="49" t="s">
        <v>242</v>
      </c>
      <c r="B173" s="56">
        <f t="shared" si="11"/>
        <v>8</v>
      </c>
      <c r="C173" s="56">
        <v>188</v>
      </c>
      <c r="D173" s="56">
        <f t="shared" si="12"/>
        <v>1226</v>
      </c>
      <c r="E173" s="45">
        <v>60</v>
      </c>
      <c r="F173" s="45">
        <v>60</v>
      </c>
      <c r="G173" s="48"/>
    </row>
    <row r="174" spans="1:7" ht="18">
      <c r="A174" s="47" t="s">
        <v>243</v>
      </c>
      <c r="B174" s="56">
        <f t="shared" si="11"/>
        <v>4</v>
      </c>
      <c r="C174" s="56">
        <v>192</v>
      </c>
      <c r="D174" s="56">
        <f t="shared" si="12"/>
        <v>1230</v>
      </c>
      <c r="E174" s="45">
        <v>92</v>
      </c>
      <c r="F174" s="45">
        <v>92</v>
      </c>
      <c r="G174" s="48"/>
    </row>
    <row r="175" spans="1:7" ht="18">
      <c r="A175" s="47" t="s">
        <v>244</v>
      </c>
      <c r="B175" s="56">
        <f>C175-C174</f>
        <v>7</v>
      </c>
      <c r="C175" s="56">
        <v>199</v>
      </c>
      <c r="D175" s="56">
        <f t="shared" si="12"/>
        <v>1237</v>
      </c>
      <c r="E175" s="45">
        <v>124</v>
      </c>
      <c r="F175" s="45">
        <v>180</v>
      </c>
      <c r="G175" s="66" t="s">
        <v>324</v>
      </c>
    </row>
    <row r="176" spans="1:7" ht="18">
      <c r="A176" s="47" t="s">
        <v>245</v>
      </c>
      <c r="B176" s="56">
        <f t="shared" si="11"/>
        <v>3</v>
      </c>
      <c r="C176" s="56">
        <v>202</v>
      </c>
      <c r="D176" s="56">
        <f t="shared" si="12"/>
        <v>1240</v>
      </c>
      <c r="E176" s="45">
        <v>41</v>
      </c>
      <c r="F176" s="45"/>
      <c r="G176" s="48"/>
    </row>
    <row r="177" spans="1:7" ht="18">
      <c r="A177" s="47" t="s">
        <v>246</v>
      </c>
      <c r="B177" s="56">
        <f t="shared" si="11"/>
        <v>3</v>
      </c>
      <c r="C177" s="56">
        <v>205</v>
      </c>
      <c r="D177" s="56">
        <f t="shared" si="12"/>
        <v>1243</v>
      </c>
      <c r="E177" s="45">
        <v>281</v>
      </c>
      <c r="F177" s="45">
        <v>260</v>
      </c>
      <c r="G177" s="48"/>
    </row>
    <row r="178" spans="1:7" ht="18">
      <c r="A178" s="47" t="s">
        <v>247</v>
      </c>
      <c r="B178" s="56">
        <f t="shared" si="11"/>
        <v>5</v>
      </c>
      <c r="C178" s="56">
        <v>210</v>
      </c>
      <c r="D178" s="56">
        <f t="shared" si="12"/>
        <v>1248</v>
      </c>
      <c r="E178" s="45">
        <v>114</v>
      </c>
      <c r="F178" s="45">
        <v>20</v>
      </c>
      <c r="G178" s="66" t="s">
        <v>325</v>
      </c>
    </row>
    <row r="179" spans="1:7" ht="18">
      <c r="A179" s="47" t="s">
        <v>164</v>
      </c>
      <c r="B179" s="56">
        <f t="shared" si="11"/>
        <v>6</v>
      </c>
      <c r="C179" s="56">
        <v>216</v>
      </c>
      <c r="D179" s="56">
        <f t="shared" si="12"/>
        <v>1254</v>
      </c>
      <c r="E179" s="45">
        <v>231</v>
      </c>
      <c r="F179" s="45">
        <f>260-114</f>
        <v>146</v>
      </c>
      <c r="G179" s="66" t="s">
        <v>326</v>
      </c>
    </row>
    <row r="180" spans="1:7" ht="18">
      <c r="A180" s="47" t="s">
        <v>327</v>
      </c>
      <c r="B180" s="56">
        <f t="shared" si="11"/>
        <v>11</v>
      </c>
      <c r="C180" s="56">
        <v>227</v>
      </c>
      <c r="D180" s="56">
        <f t="shared" si="12"/>
        <v>1265</v>
      </c>
      <c r="E180" s="45">
        <v>8</v>
      </c>
      <c r="F180" s="45"/>
      <c r="G180" s="48"/>
    </row>
    <row r="181" spans="1:7" ht="18">
      <c r="A181" s="47" t="s">
        <v>165</v>
      </c>
      <c r="B181" s="56">
        <f t="shared" si="11"/>
        <v>10</v>
      </c>
      <c r="C181" s="56">
        <v>237</v>
      </c>
      <c r="D181" s="56">
        <f t="shared" si="12"/>
        <v>1275</v>
      </c>
      <c r="E181" s="45">
        <v>34</v>
      </c>
      <c r="F181" s="45">
        <f>E181-E180</f>
        <v>26</v>
      </c>
      <c r="G181" s="48"/>
    </row>
    <row r="182" spans="1:7" ht="18">
      <c r="A182" s="47" t="s">
        <v>166</v>
      </c>
      <c r="B182" s="56">
        <f t="shared" si="11"/>
        <v>10</v>
      </c>
      <c r="C182" s="56">
        <v>247</v>
      </c>
      <c r="D182" s="56">
        <f t="shared" si="12"/>
        <v>1285</v>
      </c>
      <c r="E182" s="45">
        <v>236</v>
      </c>
      <c r="F182" s="45">
        <f>E182-E181</f>
        <v>202</v>
      </c>
      <c r="G182" s="48" t="s">
        <v>147</v>
      </c>
    </row>
    <row r="183" spans="1:7" ht="18">
      <c r="A183" s="47" t="s">
        <v>167</v>
      </c>
      <c r="B183" s="56">
        <f t="shared" si="11"/>
        <v>11</v>
      </c>
      <c r="C183" s="56">
        <v>258</v>
      </c>
      <c r="D183" s="56">
        <f t="shared" si="12"/>
        <v>1296</v>
      </c>
      <c r="E183" s="45">
        <v>393</v>
      </c>
      <c r="F183" s="45">
        <f>548-E182</f>
        <v>312</v>
      </c>
      <c r="G183" s="66" t="s">
        <v>333</v>
      </c>
    </row>
    <row r="184" spans="1:7" ht="18">
      <c r="A184" s="47" t="s">
        <v>168</v>
      </c>
      <c r="B184" s="56">
        <f t="shared" si="11"/>
        <v>5</v>
      </c>
      <c r="C184" s="56">
        <v>263</v>
      </c>
      <c r="D184" s="56">
        <f t="shared" si="12"/>
        <v>1301</v>
      </c>
      <c r="E184" s="45">
        <v>61</v>
      </c>
      <c r="F184" s="45"/>
      <c r="G184" s="48"/>
    </row>
    <row r="185" spans="1:7" ht="18">
      <c r="A185" s="47" t="s">
        <v>169</v>
      </c>
      <c r="B185" s="56">
        <f t="shared" si="11"/>
        <v>11</v>
      </c>
      <c r="C185" s="56">
        <v>274</v>
      </c>
      <c r="D185" s="56">
        <f t="shared" si="12"/>
        <v>1312</v>
      </c>
      <c r="E185" s="45">
        <v>38</v>
      </c>
      <c r="F185" s="45">
        <v>38</v>
      </c>
      <c r="G185" s="48"/>
    </row>
    <row r="186" spans="1:7" ht="18">
      <c r="A186" s="47" t="s">
        <v>170</v>
      </c>
      <c r="B186" s="56">
        <f t="shared" si="11"/>
        <v>6</v>
      </c>
      <c r="C186" s="56">
        <v>280</v>
      </c>
      <c r="D186" s="56">
        <f t="shared" si="12"/>
        <v>1318</v>
      </c>
      <c r="E186" s="45">
        <v>35</v>
      </c>
      <c r="F186" s="45">
        <v>45</v>
      </c>
      <c r="G186" s="48"/>
    </row>
    <row r="187" spans="1:7" ht="18">
      <c r="A187" s="47" t="s">
        <v>171</v>
      </c>
      <c r="B187" s="56">
        <v>4</v>
      </c>
      <c r="C187" s="56">
        <v>284</v>
      </c>
      <c r="D187" s="56">
        <f t="shared" si="12"/>
        <v>1322</v>
      </c>
      <c r="E187" s="45"/>
      <c r="F187" s="45"/>
      <c r="G187" s="48"/>
    </row>
    <row r="188" spans="1:7" ht="18">
      <c r="A188" s="80" t="s">
        <v>249</v>
      </c>
      <c r="B188" s="81"/>
      <c r="C188" s="81"/>
      <c r="D188" s="81"/>
      <c r="E188" s="81"/>
      <c r="F188" s="81"/>
      <c r="G188" s="82"/>
    </row>
    <row r="189" spans="1:7" ht="18">
      <c r="A189" s="50" t="s">
        <v>172</v>
      </c>
      <c r="B189" s="56">
        <v>0</v>
      </c>
      <c r="C189" s="56">
        <v>284</v>
      </c>
      <c r="D189" s="56">
        <f t="shared" si="12"/>
        <v>1322</v>
      </c>
      <c r="E189" s="45"/>
      <c r="F189" s="45"/>
      <c r="G189" s="48"/>
    </row>
    <row r="190" spans="1:7" ht="18">
      <c r="A190" s="47" t="s">
        <v>328</v>
      </c>
      <c r="B190" s="56">
        <f>C190-C189</f>
        <v>27</v>
      </c>
      <c r="C190" s="56">
        <v>311</v>
      </c>
      <c r="D190" s="56">
        <f t="shared" si="12"/>
        <v>1349</v>
      </c>
      <c r="E190" s="45"/>
      <c r="F190" s="45">
        <v>50</v>
      </c>
      <c r="G190" s="48"/>
    </row>
    <row r="191" spans="1:7" ht="18">
      <c r="A191" s="47" t="s">
        <v>329</v>
      </c>
      <c r="B191" s="56">
        <f aca="true" t="shared" si="13" ref="B191:B197">C191-C190</f>
        <v>3</v>
      </c>
      <c r="C191" s="56">
        <v>314</v>
      </c>
      <c r="D191" s="56">
        <f t="shared" si="12"/>
        <v>1352</v>
      </c>
      <c r="E191" s="45"/>
      <c r="F191" s="45"/>
      <c r="G191" s="48"/>
    </row>
    <row r="192" spans="1:7" ht="18">
      <c r="A192" s="47" t="s">
        <v>330</v>
      </c>
      <c r="B192" s="56">
        <f t="shared" si="13"/>
        <v>5</v>
      </c>
      <c r="C192" s="56">
        <v>319</v>
      </c>
      <c r="D192" s="56">
        <f t="shared" si="12"/>
        <v>1357</v>
      </c>
      <c r="E192" s="45"/>
      <c r="F192" s="45"/>
      <c r="G192" s="48"/>
    </row>
    <row r="193" spans="1:7" ht="18">
      <c r="A193" s="49" t="s">
        <v>331</v>
      </c>
      <c r="B193" s="56">
        <f t="shared" si="13"/>
        <v>5</v>
      </c>
      <c r="C193" s="56">
        <v>324</v>
      </c>
      <c r="D193" s="56">
        <f t="shared" si="12"/>
        <v>1362</v>
      </c>
      <c r="E193" s="45"/>
      <c r="F193" s="45"/>
      <c r="G193" s="48"/>
    </row>
    <row r="194" spans="1:7" ht="18">
      <c r="A194" s="47" t="s">
        <v>332</v>
      </c>
      <c r="B194" s="56">
        <f t="shared" si="13"/>
        <v>2</v>
      </c>
      <c r="C194" s="56">
        <v>326</v>
      </c>
      <c r="D194" s="56">
        <f t="shared" si="12"/>
        <v>1364</v>
      </c>
      <c r="E194" s="45">
        <v>73</v>
      </c>
      <c r="F194" s="45">
        <v>100</v>
      </c>
      <c r="G194" s="48"/>
    </row>
    <row r="195" spans="1:7" ht="18">
      <c r="A195" s="47" t="s">
        <v>334</v>
      </c>
      <c r="B195" s="56">
        <f t="shared" si="13"/>
        <v>6</v>
      </c>
      <c r="C195" s="56">
        <v>332</v>
      </c>
      <c r="D195" s="56">
        <f t="shared" si="12"/>
        <v>1370</v>
      </c>
      <c r="E195" s="45"/>
      <c r="F195" s="45"/>
      <c r="G195" s="48"/>
    </row>
    <row r="196" spans="1:7" ht="18">
      <c r="A196" s="49" t="s">
        <v>335</v>
      </c>
      <c r="B196" s="56">
        <f t="shared" si="13"/>
        <v>4</v>
      </c>
      <c r="C196" s="56">
        <v>336</v>
      </c>
      <c r="D196" s="56">
        <f t="shared" si="12"/>
        <v>1374</v>
      </c>
      <c r="E196" s="45">
        <v>53</v>
      </c>
      <c r="F196" s="45">
        <v>75</v>
      </c>
      <c r="G196" s="48"/>
    </row>
    <row r="197" spans="1:7" ht="18.75" thickBot="1">
      <c r="A197" s="49" t="s">
        <v>336</v>
      </c>
      <c r="B197" s="56">
        <f t="shared" si="13"/>
        <v>3</v>
      </c>
      <c r="C197" s="56">
        <v>339</v>
      </c>
      <c r="D197" s="56">
        <f t="shared" si="12"/>
        <v>1377</v>
      </c>
      <c r="E197" s="45">
        <v>232</v>
      </c>
      <c r="F197" s="45">
        <f>E197-E196</f>
        <v>179</v>
      </c>
      <c r="G197" s="74">
        <f>SUM(F189:F197,F152:F187)</f>
        <v>2462</v>
      </c>
    </row>
    <row r="198" spans="1:7" ht="18" customHeight="1" thickBot="1">
      <c r="A198" s="29" t="s">
        <v>274</v>
      </c>
      <c r="B198" s="30"/>
      <c r="C198" s="31" t="s">
        <v>337</v>
      </c>
      <c r="D198" s="32"/>
      <c r="E198" s="33">
        <f>339/3</f>
        <v>113</v>
      </c>
      <c r="F198" s="34" t="s">
        <v>11</v>
      </c>
      <c r="G198" s="35"/>
    </row>
    <row r="199" spans="1:7" ht="12" customHeight="1" thickBot="1">
      <c r="A199" s="22"/>
      <c r="B199" s="23"/>
      <c r="C199" s="24"/>
      <c r="D199" s="24"/>
      <c r="E199" s="25"/>
      <c r="F199" s="25"/>
      <c r="G199" s="26"/>
    </row>
    <row r="200" spans="1:7" ht="18" customHeight="1" thickBot="1">
      <c r="A200" s="11" t="s">
        <v>275</v>
      </c>
      <c r="B200" s="12" t="s">
        <v>374</v>
      </c>
      <c r="C200" s="13"/>
      <c r="D200" s="27"/>
      <c r="E200" s="13"/>
      <c r="F200" s="13"/>
      <c r="G200" s="14" t="s">
        <v>338</v>
      </c>
    </row>
    <row r="201" spans="1:7" ht="18">
      <c r="A201" s="49" t="s">
        <v>336</v>
      </c>
      <c r="B201" s="45"/>
      <c r="C201" s="56">
        <v>0</v>
      </c>
      <c r="D201" s="56">
        <f>D197</f>
        <v>1377</v>
      </c>
      <c r="E201" s="45">
        <v>232</v>
      </c>
      <c r="F201" s="45"/>
      <c r="G201" s="67"/>
    </row>
    <row r="202" spans="1:7" ht="18">
      <c r="A202" s="47" t="s">
        <v>339</v>
      </c>
      <c r="B202" s="45">
        <v>5</v>
      </c>
      <c r="C202" s="56">
        <v>5</v>
      </c>
      <c r="D202" s="56">
        <f>$D$201+C202</f>
        <v>1382</v>
      </c>
      <c r="E202" s="45">
        <v>529</v>
      </c>
      <c r="F202" s="45">
        <f>E202-E201</f>
        <v>297</v>
      </c>
      <c r="G202" s="67"/>
    </row>
    <row r="203" spans="1:7" ht="18">
      <c r="A203" s="47" t="s">
        <v>340</v>
      </c>
      <c r="B203" s="45">
        <v>9</v>
      </c>
      <c r="C203" s="56">
        <v>14</v>
      </c>
      <c r="D203" s="56">
        <f aca="true" t="shared" si="14" ref="D203:D236">$D$201+C203</f>
        <v>1391</v>
      </c>
      <c r="E203" s="45">
        <v>17</v>
      </c>
      <c r="F203" s="45"/>
      <c r="G203" s="67"/>
    </row>
    <row r="204" spans="1:7" ht="18">
      <c r="A204" s="47" t="s">
        <v>341</v>
      </c>
      <c r="B204" s="45">
        <v>6</v>
      </c>
      <c r="C204" s="56">
        <v>20</v>
      </c>
      <c r="D204" s="56">
        <f t="shared" si="14"/>
        <v>1397</v>
      </c>
      <c r="E204" s="45">
        <v>66</v>
      </c>
      <c r="F204" s="45">
        <v>70</v>
      </c>
      <c r="G204" s="67"/>
    </row>
    <row r="205" spans="1:7" ht="18">
      <c r="A205" s="47" t="s">
        <v>342</v>
      </c>
      <c r="B205" s="45">
        <v>9</v>
      </c>
      <c r="C205" s="56">
        <v>29</v>
      </c>
      <c r="D205" s="56">
        <f t="shared" si="14"/>
        <v>1406</v>
      </c>
      <c r="E205" s="45">
        <v>85</v>
      </c>
      <c r="F205" s="45">
        <v>60</v>
      </c>
      <c r="G205" s="67"/>
    </row>
    <row r="206" spans="1:7" ht="18">
      <c r="A206" s="47" t="s">
        <v>343</v>
      </c>
      <c r="B206" s="45">
        <v>8</v>
      </c>
      <c r="C206" s="56">
        <v>37</v>
      </c>
      <c r="D206" s="56">
        <f t="shared" si="14"/>
        <v>1414</v>
      </c>
      <c r="E206" s="45">
        <v>63</v>
      </c>
      <c r="F206" s="45">
        <v>30</v>
      </c>
      <c r="G206" s="67"/>
    </row>
    <row r="207" spans="1:7" ht="18">
      <c r="A207" s="49" t="s">
        <v>344</v>
      </c>
      <c r="B207" s="45">
        <v>7</v>
      </c>
      <c r="C207" s="56">
        <v>44</v>
      </c>
      <c r="D207" s="56">
        <f t="shared" si="14"/>
        <v>1421</v>
      </c>
      <c r="E207" s="45">
        <v>102</v>
      </c>
      <c r="F207" s="45">
        <f>E207-E206</f>
        <v>39</v>
      </c>
      <c r="G207" s="67"/>
    </row>
    <row r="208" spans="1:7" ht="18">
      <c r="A208" s="47" t="s">
        <v>345</v>
      </c>
      <c r="B208" s="45">
        <v>6</v>
      </c>
      <c r="C208" s="56">
        <v>50</v>
      </c>
      <c r="D208" s="56">
        <f t="shared" si="14"/>
        <v>1427</v>
      </c>
      <c r="E208" s="45">
        <v>27</v>
      </c>
      <c r="F208" s="45"/>
      <c r="G208" s="67"/>
    </row>
    <row r="209" spans="1:7" ht="18">
      <c r="A209" s="47" t="s">
        <v>346</v>
      </c>
      <c r="B209" s="45">
        <v>2</v>
      </c>
      <c r="C209" s="56">
        <v>52</v>
      </c>
      <c r="D209" s="56">
        <f t="shared" si="14"/>
        <v>1429</v>
      </c>
      <c r="E209" s="45">
        <v>49</v>
      </c>
      <c r="F209" s="45">
        <f>E209-E208</f>
        <v>22</v>
      </c>
      <c r="G209" s="67"/>
    </row>
    <row r="210" spans="1:7" ht="18">
      <c r="A210" s="50" t="s">
        <v>347</v>
      </c>
      <c r="B210" s="45">
        <v>10</v>
      </c>
      <c r="C210" s="56">
        <v>62</v>
      </c>
      <c r="D210" s="56">
        <f t="shared" si="14"/>
        <v>1439</v>
      </c>
      <c r="E210" s="45">
        <v>15</v>
      </c>
      <c r="F210" s="45"/>
      <c r="G210" s="67"/>
    </row>
    <row r="211" spans="1:7" ht="18">
      <c r="A211" s="47" t="s">
        <v>348</v>
      </c>
      <c r="B211" s="45">
        <v>10</v>
      </c>
      <c r="C211" s="56">
        <v>72</v>
      </c>
      <c r="D211" s="56">
        <f t="shared" si="14"/>
        <v>1449</v>
      </c>
      <c r="E211" s="45">
        <v>341</v>
      </c>
      <c r="F211" s="45">
        <f aca="true" t="shared" si="15" ref="F211:F217">E211-E210</f>
        <v>326</v>
      </c>
      <c r="G211" s="67"/>
    </row>
    <row r="212" spans="1:7" ht="18">
      <c r="A212" s="47" t="s">
        <v>349</v>
      </c>
      <c r="B212" s="45">
        <v>4</v>
      </c>
      <c r="C212" s="56">
        <v>76</v>
      </c>
      <c r="D212" s="56">
        <f t="shared" si="14"/>
        <v>1453</v>
      </c>
      <c r="E212" s="45">
        <v>460</v>
      </c>
      <c r="F212" s="45">
        <f t="shared" si="15"/>
        <v>119</v>
      </c>
      <c r="G212" s="67"/>
    </row>
    <row r="213" spans="1:7" ht="18">
      <c r="A213" s="49" t="s">
        <v>350</v>
      </c>
      <c r="B213" s="45">
        <v>5</v>
      </c>
      <c r="C213" s="56">
        <v>81</v>
      </c>
      <c r="D213" s="56">
        <f t="shared" si="14"/>
        <v>1458</v>
      </c>
      <c r="E213" s="45">
        <v>700</v>
      </c>
      <c r="F213" s="45">
        <f t="shared" si="15"/>
        <v>240</v>
      </c>
      <c r="G213" s="67"/>
    </row>
    <row r="214" spans="1:7" ht="18">
      <c r="A214" s="47" t="s">
        <v>351</v>
      </c>
      <c r="B214" s="45">
        <v>11</v>
      </c>
      <c r="C214" s="56">
        <v>92</v>
      </c>
      <c r="D214" s="56">
        <f t="shared" si="14"/>
        <v>1469</v>
      </c>
      <c r="E214" s="45">
        <v>1520</v>
      </c>
      <c r="F214" s="45">
        <f t="shared" si="15"/>
        <v>820</v>
      </c>
      <c r="G214" s="67"/>
    </row>
    <row r="215" spans="1:7" ht="18">
      <c r="A215" s="47" t="s">
        <v>352</v>
      </c>
      <c r="B215" s="45">
        <v>7</v>
      </c>
      <c r="C215" s="56">
        <v>99</v>
      </c>
      <c r="D215" s="56">
        <f t="shared" si="14"/>
        <v>1476</v>
      </c>
      <c r="E215" s="45">
        <v>1921</v>
      </c>
      <c r="F215" s="45">
        <f t="shared" si="15"/>
        <v>401</v>
      </c>
      <c r="G215" s="67"/>
    </row>
    <row r="216" spans="1:7" ht="18">
      <c r="A216" s="47" t="s">
        <v>353</v>
      </c>
      <c r="B216" s="45">
        <v>5</v>
      </c>
      <c r="C216" s="56">
        <v>104</v>
      </c>
      <c r="D216" s="56">
        <f t="shared" si="14"/>
        <v>1481</v>
      </c>
      <c r="E216" s="45">
        <v>2495</v>
      </c>
      <c r="F216" s="45">
        <f t="shared" si="15"/>
        <v>574</v>
      </c>
      <c r="G216" s="67"/>
    </row>
    <row r="217" spans="1:9" ht="18">
      <c r="A217" s="63" t="s">
        <v>354</v>
      </c>
      <c r="B217" s="45">
        <v>5</v>
      </c>
      <c r="C217" s="56">
        <v>109</v>
      </c>
      <c r="D217" s="56">
        <f t="shared" si="14"/>
        <v>1486</v>
      </c>
      <c r="E217" s="45">
        <v>2928</v>
      </c>
      <c r="F217" s="45">
        <f t="shared" si="15"/>
        <v>433</v>
      </c>
      <c r="G217" s="67"/>
      <c r="I217" s="3">
        <f>1921-1680</f>
        <v>241</v>
      </c>
    </row>
    <row r="218" spans="1:7" ht="18">
      <c r="A218" s="47" t="s">
        <v>352</v>
      </c>
      <c r="B218" s="45">
        <v>9</v>
      </c>
      <c r="C218" s="56">
        <v>118</v>
      </c>
      <c r="D218" s="56">
        <f t="shared" si="14"/>
        <v>1495</v>
      </c>
      <c r="E218" s="45">
        <v>1918</v>
      </c>
      <c r="F218" s="45"/>
      <c r="G218" s="67"/>
    </row>
    <row r="219" spans="1:7" ht="18">
      <c r="A219" s="47" t="s">
        <v>355</v>
      </c>
      <c r="B219" s="45">
        <v>17</v>
      </c>
      <c r="C219" s="56">
        <v>135</v>
      </c>
      <c r="D219" s="56">
        <f t="shared" si="14"/>
        <v>1512</v>
      </c>
      <c r="E219" s="45">
        <v>587</v>
      </c>
      <c r="F219" s="45"/>
      <c r="G219" s="67" t="s">
        <v>432</v>
      </c>
    </row>
    <row r="220" spans="1:7" ht="18">
      <c r="A220" s="47" t="s">
        <v>356</v>
      </c>
      <c r="B220" s="45">
        <v>5</v>
      </c>
      <c r="C220" s="56">
        <v>140</v>
      </c>
      <c r="D220" s="56">
        <f t="shared" si="14"/>
        <v>1517</v>
      </c>
      <c r="E220" s="45">
        <v>722</v>
      </c>
      <c r="F220" s="45">
        <f>E220-E219</f>
        <v>135</v>
      </c>
      <c r="G220" s="67"/>
    </row>
    <row r="221" spans="1:7" ht="18">
      <c r="A221" s="47" t="s">
        <v>357</v>
      </c>
      <c r="B221" s="45">
        <v>2</v>
      </c>
      <c r="C221" s="56">
        <v>142</v>
      </c>
      <c r="D221" s="56">
        <f t="shared" si="14"/>
        <v>1519</v>
      </c>
      <c r="E221" s="45">
        <v>828</v>
      </c>
      <c r="F221" s="45">
        <f>E221-E220</f>
        <v>106</v>
      </c>
      <c r="G221" s="67"/>
    </row>
    <row r="222" spans="1:7" ht="18">
      <c r="A222" s="47" t="s">
        <v>358</v>
      </c>
      <c r="B222" s="45">
        <v>7</v>
      </c>
      <c r="C222" s="56">
        <v>149</v>
      </c>
      <c r="D222" s="56">
        <f t="shared" si="14"/>
        <v>1526</v>
      </c>
      <c r="E222" s="45">
        <v>834</v>
      </c>
      <c r="F222" s="45">
        <f>890-828</f>
        <v>62</v>
      </c>
      <c r="G222" s="67" t="s">
        <v>433</v>
      </c>
    </row>
    <row r="223" spans="1:7" ht="18">
      <c r="A223" s="49" t="s">
        <v>359</v>
      </c>
      <c r="B223" s="45">
        <v>8</v>
      </c>
      <c r="C223" s="56">
        <v>157</v>
      </c>
      <c r="D223" s="56">
        <f t="shared" si="14"/>
        <v>1534</v>
      </c>
      <c r="E223" s="45">
        <v>544</v>
      </c>
      <c r="F223" s="45"/>
      <c r="G223" s="67"/>
    </row>
    <row r="224" spans="1:7" ht="18">
      <c r="A224" s="47" t="s">
        <v>360</v>
      </c>
      <c r="B224" s="45">
        <v>4</v>
      </c>
      <c r="C224" s="56">
        <v>161</v>
      </c>
      <c r="D224" s="56">
        <f t="shared" si="14"/>
        <v>1538</v>
      </c>
      <c r="E224" s="45">
        <v>630</v>
      </c>
      <c r="F224" s="45">
        <f>E224-E223</f>
        <v>86</v>
      </c>
      <c r="G224" s="67"/>
    </row>
    <row r="225" spans="1:7" ht="18">
      <c r="A225" s="49" t="s">
        <v>361</v>
      </c>
      <c r="B225" s="45">
        <v>5</v>
      </c>
      <c r="C225" s="56">
        <v>166</v>
      </c>
      <c r="D225" s="56">
        <f t="shared" si="14"/>
        <v>1543</v>
      </c>
      <c r="E225" s="45">
        <v>561</v>
      </c>
      <c r="F225" s="45"/>
      <c r="G225" s="67"/>
    </row>
    <row r="226" spans="1:7" ht="18">
      <c r="A226" s="49" t="s">
        <v>362</v>
      </c>
      <c r="B226" s="45">
        <v>5</v>
      </c>
      <c r="C226" s="56">
        <v>171</v>
      </c>
      <c r="D226" s="56">
        <f t="shared" si="14"/>
        <v>1548</v>
      </c>
      <c r="E226" s="45">
        <v>334</v>
      </c>
      <c r="F226" s="45"/>
      <c r="G226" s="67"/>
    </row>
    <row r="227" spans="1:7" ht="18">
      <c r="A227" s="47" t="s">
        <v>363</v>
      </c>
      <c r="B227" s="45">
        <v>5</v>
      </c>
      <c r="C227" s="56">
        <v>176</v>
      </c>
      <c r="D227" s="56">
        <f t="shared" si="14"/>
        <v>1553</v>
      </c>
      <c r="E227" s="45">
        <v>448</v>
      </c>
      <c r="F227" s="45">
        <f>E227-E226</f>
        <v>114</v>
      </c>
      <c r="G227" s="67"/>
    </row>
    <row r="228" spans="1:9" ht="18">
      <c r="A228" s="47" t="s">
        <v>364</v>
      </c>
      <c r="B228" s="45">
        <v>14</v>
      </c>
      <c r="C228" s="56">
        <v>190</v>
      </c>
      <c r="D228" s="56">
        <f t="shared" si="14"/>
        <v>1567</v>
      </c>
      <c r="E228" s="45">
        <v>1125</v>
      </c>
      <c r="F228" s="45">
        <f>E228-E227</f>
        <v>677</v>
      </c>
      <c r="G228" s="67"/>
      <c r="I228" s="3">
        <f>115/5</f>
        <v>23</v>
      </c>
    </row>
    <row r="229" spans="1:7" ht="18">
      <c r="A229" s="47" t="s">
        <v>365</v>
      </c>
      <c r="B229" s="45">
        <v>11</v>
      </c>
      <c r="C229" s="56">
        <v>201</v>
      </c>
      <c r="D229" s="56">
        <f t="shared" si="14"/>
        <v>1578</v>
      </c>
      <c r="E229" s="45">
        <v>620</v>
      </c>
      <c r="F229" s="45"/>
      <c r="G229" s="67"/>
    </row>
    <row r="230" spans="1:7" ht="18">
      <c r="A230" s="47" t="s">
        <v>366</v>
      </c>
      <c r="B230" s="45">
        <v>13</v>
      </c>
      <c r="C230" s="56">
        <v>214</v>
      </c>
      <c r="D230" s="56">
        <f t="shared" si="14"/>
        <v>1591</v>
      </c>
      <c r="E230" s="45">
        <v>124</v>
      </c>
      <c r="F230" s="45"/>
      <c r="G230" s="67"/>
    </row>
    <row r="231" spans="1:7" ht="18">
      <c r="A231" s="47" t="s">
        <v>367</v>
      </c>
      <c r="B231" s="45">
        <v>5</v>
      </c>
      <c r="C231" s="56">
        <v>219</v>
      </c>
      <c r="D231" s="56">
        <f t="shared" si="14"/>
        <v>1596</v>
      </c>
      <c r="E231" s="45">
        <v>98</v>
      </c>
      <c r="F231" s="45"/>
      <c r="G231" s="67"/>
    </row>
    <row r="232" spans="1:7" ht="18">
      <c r="A232" s="47" t="s">
        <v>368</v>
      </c>
      <c r="B232" s="45">
        <v>4</v>
      </c>
      <c r="C232" s="56">
        <v>223</v>
      </c>
      <c r="D232" s="56">
        <f t="shared" si="14"/>
        <v>1600</v>
      </c>
      <c r="E232" s="45">
        <v>20</v>
      </c>
      <c r="F232" s="45"/>
      <c r="G232" s="67"/>
    </row>
    <row r="233" spans="1:7" ht="18">
      <c r="A233" s="47" t="s">
        <v>369</v>
      </c>
      <c r="B233" s="45">
        <v>6</v>
      </c>
      <c r="C233" s="56">
        <v>229</v>
      </c>
      <c r="D233" s="56">
        <f t="shared" si="14"/>
        <v>1606</v>
      </c>
      <c r="E233" s="45">
        <v>55</v>
      </c>
      <c r="F233" s="45">
        <f>E233-E232</f>
        <v>35</v>
      </c>
      <c r="G233" s="67"/>
    </row>
    <row r="234" spans="1:7" ht="18">
      <c r="A234" s="47" t="s">
        <v>370</v>
      </c>
      <c r="B234" s="45">
        <v>4</v>
      </c>
      <c r="C234" s="56">
        <v>233</v>
      </c>
      <c r="D234" s="56">
        <f t="shared" si="14"/>
        <v>1610</v>
      </c>
      <c r="E234" s="45">
        <v>66</v>
      </c>
      <c r="F234" s="45">
        <v>11</v>
      </c>
      <c r="G234" s="67"/>
    </row>
    <row r="235" spans="1:7" ht="18">
      <c r="A235" s="47" t="s">
        <v>371</v>
      </c>
      <c r="B235" s="45">
        <v>4</v>
      </c>
      <c r="C235" s="56">
        <v>237</v>
      </c>
      <c r="D235" s="56">
        <f t="shared" si="14"/>
        <v>1614</v>
      </c>
      <c r="E235" s="45">
        <v>23</v>
      </c>
      <c r="F235" s="45"/>
      <c r="G235" s="67"/>
    </row>
    <row r="236" spans="1:7" ht="18.75" thickBot="1">
      <c r="A236" s="50" t="s">
        <v>248</v>
      </c>
      <c r="B236" s="45">
        <v>3</v>
      </c>
      <c r="C236" s="56">
        <v>240</v>
      </c>
      <c r="D236" s="56">
        <f t="shared" si="14"/>
        <v>1617</v>
      </c>
      <c r="E236" s="45">
        <v>6</v>
      </c>
      <c r="F236" s="45"/>
      <c r="G236" s="75">
        <f>SUM(F201:F236)</f>
        <v>4657</v>
      </c>
    </row>
    <row r="237" spans="1:7" ht="18" customHeight="1" thickBot="1">
      <c r="A237" s="83" t="s">
        <v>375</v>
      </c>
      <c r="B237" s="84"/>
      <c r="C237" s="84"/>
      <c r="D237" s="84"/>
      <c r="E237" s="84"/>
      <c r="F237" s="84"/>
      <c r="G237" s="85"/>
    </row>
    <row r="238" spans="1:7" ht="18" customHeight="1" thickBot="1">
      <c r="A238" s="29" t="s">
        <v>276</v>
      </c>
      <c r="B238" s="30"/>
      <c r="C238" s="31" t="s">
        <v>372</v>
      </c>
      <c r="D238" s="32"/>
      <c r="E238" s="33">
        <f>240/3</f>
        <v>80</v>
      </c>
      <c r="F238" s="34" t="s">
        <v>11</v>
      </c>
      <c r="G238" s="35"/>
    </row>
    <row r="239" spans="1:7" ht="12" customHeight="1" thickBot="1">
      <c r="A239" s="22"/>
      <c r="B239" s="23"/>
      <c r="C239" s="24"/>
      <c r="D239" s="24"/>
      <c r="E239" s="25"/>
      <c r="F239" s="25"/>
      <c r="G239" s="26"/>
    </row>
    <row r="240" spans="1:7" ht="18" customHeight="1" thickBot="1">
      <c r="A240" s="11" t="s">
        <v>277</v>
      </c>
      <c r="B240" s="12" t="s">
        <v>376</v>
      </c>
      <c r="C240" s="13"/>
      <c r="D240" s="27"/>
      <c r="E240" s="13"/>
      <c r="F240" s="13"/>
      <c r="G240" s="14" t="s">
        <v>399</v>
      </c>
    </row>
    <row r="241" spans="1:7" ht="18">
      <c r="A241" s="50" t="s">
        <v>248</v>
      </c>
      <c r="B241" s="45"/>
      <c r="C241" s="56">
        <v>0</v>
      </c>
      <c r="D241" s="45">
        <v>1617</v>
      </c>
      <c r="E241" s="45">
        <v>6</v>
      </c>
      <c r="F241" s="45"/>
      <c r="G241" s="67"/>
    </row>
    <row r="242" spans="1:7" ht="18">
      <c r="A242" s="47" t="s">
        <v>255</v>
      </c>
      <c r="B242" s="45">
        <f>C242-C241</f>
        <v>14</v>
      </c>
      <c r="C242" s="56">
        <v>14</v>
      </c>
      <c r="D242" s="45">
        <f>$D$241+C242</f>
        <v>1631</v>
      </c>
      <c r="E242" s="45"/>
      <c r="F242" s="45"/>
      <c r="G242" s="67"/>
    </row>
    <row r="243" spans="1:7" ht="18">
      <c r="A243" s="47" t="s">
        <v>256</v>
      </c>
      <c r="B243" s="45">
        <f aca="true" t="shared" si="16" ref="B243:B273">C243-C242</f>
        <v>19</v>
      </c>
      <c r="C243" s="56">
        <v>33</v>
      </c>
      <c r="D243" s="45">
        <f aca="true" t="shared" si="17" ref="D243:D274">$D$241+C243</f>
        <v>1650</v>
      </c>
      <c r="E243" s="45">
        <v>68</v>
      </c>
      <c r="F243" s="45">
        <v>300</v>
      </c>
      <c r="G243" s="67" t="s">
        <v>434</v>
      </c>
    </row>
    <row r="244" spans="1:7" ht="18">
      <c r="A244" s="47" t="s">
        <v>257</v>
      </c>
      <c r="B244" s="45">
        <f t="shared" si="16"/>
        <v>13</v>
      </c>
      <c r="C244" s="56">
        <v>46</v>
      </c>
      <c r="D244" s="45">
        <f t="shared" si="17"/>
        <v>1663</v>
      </c>
      <c r="E244" s="45">
        <v>71</v>
      </c>
      <c r="F244" s="45">
        <v>150</v>
      </c>
      <c r="G244" s="67"/>
    </row>
    <row r="245" spans="1:7" ht="18">
      <c r="A245" s="47" t="s">
        <v>258</v>
      </c>
      <c r="B245" s="45">
        <f t="shared" si="16"/>
        <v>7</v>
      </c>
      <c r="C245" s="56">
        <v>53</v>
      </c>
      <c r="D245" s="45">
        <f t="shared" si="17"/>
        <v>1670</v>
      </c>
      <c r="E245" s="45">
        <v>27</v>
      </c>
      <c r="F245" s="45">
        <v>60</v>
      </c>
      <c r="G245" s="67"/>
    </row>
    <row r="246" spans="1:7" ht="18">
      <c r="A246" s="47" t="s">
        <v>259</v>
      </c>
      <c r="B246" s="45">
        <f t="shared" si="16"/>
        <v>2</v>
      </c>
      <c r="C246" s="56">
        <v>55</v>
      </c>
      <c r="D246" s="45">
        <f t="shared" si="17"/>
        <v>1672</v>
      </c>
      <c r="E246" s="45">
        <v>18</v>
      </c>
      <c r="F246" s="45">
        <v>30</v>
      </c>
      <c r="G246" s="67"/>
    </row>
    <row r="247" spans="1:7" ht="18">
      <c r="A247" s="49" t="s">
        <v>260</v>
      </c>
      <c r="B247" s="45">
        <f t="shared" si="16"/>
        <v>9</v>
      </c>
      <c r="C247" s="56">
        <v>64</v>
      </c>
      <c r="D247" s="45">
        <f t="shared" si="17"/>
        <v>1681</v>
      </c>
      <c r="E247" s="45">
        <v>36</v>
      </c>
      <c r="F247" s="45">
        <v>50</v>
      </c>
      <c r="G247" s="67"/>
    </row>
    <row r="248" spans="1:7" ht="18">
      <c r="A248" s="47" t="s">
        <v>261</v>
      </c>
      <c r="B248" s="45">
        <f t="shared" si="16"/>
        <v>11</v>
      </c>
      <c r="C248" s="56">
        <v>75</v>
      </c>
      <c r="D248" s="45">
        <f t="shared" si="17"/>
        <v>1692</v>
      </c>
      <c r="E248" s="45">
        <v>30</v>
      </c>
      <c r="F248" s="45">
        <v>30</v>
      </c>
      <c r="G248" s="67"/>
    </row>
    <row r="249" spans="1:7" ht="18">
      <c r="A249" s="49" t="s">
        <v>278</v>
      </c>
      <c r="B249" s="45">
        <f t="shared" si="16"/>
        <v>6</v>
      </c>
      <c r="C249" s="56">
        <v>81</v>
      </c>
      <c r="D249" s="45">
        <f t="shared" si="17"/>
        <v>1698</v>
      </c>
      <c r="E249" s="45">
        <v>32</v>
      </c>
      <c r="F249" s="45">
        <v>20</v>
      </c>
      <c r="G249" s="67"/>
    </row>
    <row r="250" spans="1:7" ht="18">
      <c r="A250" s="47" t="s">
        <v>262</v>
      </c>
      <c r="B250" s="45">
        <f t="shared" si="16"/>
        <v>5</v>
      </c>
      <c r="C250" s="56">
        <v>86</v>
      </c>
      <c r="D250" s="45">
        <f t="shared" si="17"/>
        <v>1703</v>
      </c>
      <c r="E250" s="45">
        <v>25</v>
      </c>
      <c r="F250" s="45">
        <v>30</v>
      </c>
      <c r="G250" s="67"/>
    </row>
    <row r="251" spans="1:7" ht="18">
      <c r="A251" s="47" t="s">
        <v>263</v>
      </c>
      <c r="B251" s="45">
        <f t="shared" si="16"/>
        <v>12</v>
      </c>
      <c r="C251" s="56">
        <v>98</v>
      </c>
      <c r="D251" s="45">
        <f t="shared" si="17"/>
        <v>1715</v>
      </c>
      <c r="E251" s="45">
        <v>35</v>
      </c>
      <c r="F251" s="45">
        <v>35</v>
      </c>
      <c r="G251" s="67"/>
    </row>
    <row r="252" spans="1:7" ht="18">
      <c r="A252" s="47" t="s">
        <v>264</v>
      </c>
      <c r="B252" s="45">
        <f t="shared" si="16"/>
        <v>7</v>
      </c>
      <c r="C252" s="56">
        <v>105</v>
      </c>
      <c r="D252" s="45">
        <f t="shared" si="17"/>
        <v>1722</v>
      </c>
      <c r="E252" s="45">
        <v>11</v>
      </c>
      <c r="F252" s="45">
        <v>20</v>
      </c>
      <c r="G252" s="67"/>
    </row>
    <row r="253" spans="1:7" ht="18">
      <c r="A253" s="49" t="s">
        <v>279</v>
      </c>
      <c r="B253" s="45">
        <f t="shared" si="16"/>
        <v>4</v>
      </c>
      <c r="C253" s="56">
        <v>109</v>
      </c>
      <c r="D253" s="45">
        <f t="shared" si="17"/>
        <v>1726</v>
      </c>
      <c r="E253" s="45">
        <v>81</v>
      </c>
      <c r="F253" s="45">
        <v>80</v>
      </c>
      <c r="G253" s="67"/>
    </row>
    <row r="254" spans="1:7" ht="18">
      <c r="A254" s="47" t="s">
        <v>265</v>
      </c>
      <c r="B254" s="45">
        <f t="shared" si="16"/>
        <v>10</v>
      </c>
      <c r="C254" s="56">
        <v>119</v>
      </c>
      <c r="D254" s="45">
        <f t="shared" si="17"/>
        <v>1736</v>
      </c>
      <c r="E254" s="45">
        <v>24</v>
      </c>
      <c r="F254" s="45"/>
      <c r="G254" s="67"/>
    </row>
    <row r="255" spans="1:7" ht="18">
      <c r="A255" s="47" t="s">
        <v>266</v>
      </c>
      <c r="B255" s="45">
        <f t="shared" si="16"/>
        <v>9</v>
      </c>
      <c r="C255" s="56">
        <v>128</v>
      </c>
      <c r="D255" s="45">
        <f t="shared" si="17"/>
        <v>1745</v>
      </c>
      <c r="E255" s="45">
        <v>55</v>
      </c>
      <c r="F255" s="45">
        <v>40</v>
      </c>
      <c r="G255" s="67"/>
    </row>
    <row r="256" spans="1:7" ht="18">
      <c r="A256" s="47" t="s">
        <v>267</v>
      </c>
      <c r="B256" s="45">
        <f t="shared" si="16"/>
        <v>8</v>
      </c>
      <c r="C256" s="56">
        <v>136</v>
      </c>
      <c r="D256" s="45">
        <f t="shared" si="17"/>
        <v>1753</v>
      </c>
      <c r="E256" s="45">
        <v>62</v>
      </c>
      <c r="F256" s="45">
        <v>70</v>
      </c>
      <c r="G256" s="67"/>
    </row>
    <row r="257" spans="1:7" ht="18">
      <c r="A257" s="62" t="s">
        <v>268</v>
      </c>
      <c r="B257" s="45">
        <f t="shared" si="16"/>
        <v>7</v>
      </c>
      <c r="C257" s="56">
        <v>143</v>
      </c>
      <c r="D257" s="45">
        <f t="shared" si="17"/>
        <v>1760</v>
      </c>
      <c r="E257" s="45">
        <v>27</v>
      </c>
      <c r="F257" s="45">
        <v>60</v>
      </c>
      <c r="G257" s="67"/>
    </row>
    <row r="258" spans="1:7" ht="18">
      <c r="A258" s="47" t="s">
        <v>377</v>
      </c>
      <c r="B258" s="45">
        <f t="shared" si="16"/>
        <v>15</v>
      </c>
      <c r="C258" s="56">
        <v>158</v>
      </c>
      <c r="D258" s="45">
        <f t="shared" si="17"/>
        <v>1775</v>
      </c>
      <c r="E258" s="45">
        <v>781</v>
      </c>
      <c r="F258" s="45">
        <f>E258-E257</f>
        <v>754</v>
      </c>
      <c r="G258" s="67"/>
    </row>
    <row r="259" spans="1:7" ht="18">
      <c r="A259" s="47" t="s">
        <v>378</v>
      </c>
      <c r="B259" s="45">
        <f t="shared" si="16"/>
        <v>9</v>
      </c>
      <c r="C259" s="56">
        <v>167</v>
      </c>
      <c r="D259" s="45">
        <f t="shared" si="17"/>
        <v>1784</v>
      </c>
      <c r="E259" s="45">
        <v>588</v>
      </c>
      <c r="F259" s="45">
        <v>138</v>
      </c>
      <c r="G259" s="67" t="s">
        <v>435</v>
      </c>
    </row>
    <row r="260" spans="1:7" ht="18">
      <c r="A260" s="47" t="s">
        <v>379</v>
      </c>
      <c r="B260" s="45">
        <f t="shared" si="16"/>
        <v>11</v>
      </c>
      <c r="C260" s="56">
        <v>178</v>
      </c>
      <c r="D260" s="45">
        <f t="shared" si="17"/>
        <v>1795</v>
      </c>
      <c r="E260" s="45">
        <v>508</v>
      </c>
      <c r="F260" s="45">
        <f>740-588</f>
        <v>152</v>
      </c>
      <c r="G260" s="67" t="s">
        <v>436</v>
      </c>
    </row>
    <row r="261" spans="1:7" ht="18">
      <c r="A261" s="47" t="s">
        <v>380</v>
      </c>
      <c r="B261" s="45">
        <f t="shared" si="16"/>
        <v>6</v>
      </c>
      <c r="C261" s="56">
        <v>184</v>
      </c>
      <c r="D261" s="45">
        <f t="shared" si="17"/>
        <v>1801</v>
      </c>
      <c r="E261" s="45">
        <v>583</v>
      </c>
      <c r="F261" s="45">
        <f>E261-E260</f>
        <v>75</v>
      </c>
      <c r="G261" s="67"/>
    </row>
    <row r="262" spans="1:7" ht="18">
      <c r="A262" s="47" t="s">
        <v>381</v>
      </c>
      <c r="B262" s="45">
        <f t="shared" si="16"/>
        <v>8</v>
      </c>
      <c r="C262" s="56">
        <v>192</v>
      </c>
      <c r="D262" s="45">
        <f t="shared" si="17"/>
        <v>1809</v>
      </c>
      <c r="E262" s="45">
        <v>244</v>
      </c>
      <c r="F262" s="45"/>
      <c r="G262" s="65" t="s">
        <v>382</v>
      </c>
    </row>
    <row r="263" spans="1:7" ht="18">
      <c r="A263" s="47" t="s">
        <v>383</v>
      </c>
      <c r="B263" s="45">
        <f t="shared" si="16"/>
        <v>7</v>
      </c>
      <c r="C263" s="56">
        <v>199</v>
      </c>
      <c r="D263" s="45">
        <f t="shared" si="17"/>
        <v>1816</v>
      </c>
      <c r="E263" s="45">
        <v>628</v>
      </c>
      <c r="F263" s="45">
        <f>E263-E262</f>
        <v>384</v>
      </c>
      <c r="G263" s="65"/>
    </row>
    <row r="264" spans="1:7" ht="18">
      <c r="A264" s="47" t="s">
        <v>384</v>
      </c>
      <c r="B264" s="45">
        <f t="shared" si="16"/>
        <v>11</v>
      </c>
      <c r="C264" s="56">
        <v>210</v>
      </c>
      <c r="D264" s="45">
        <f t="shared" si="17"/>
        <v>1827</v>
      </c>
      <c r="E264" s="45">
        <v>871</v>
      </c>
      <c r="F264" s="45">
        <v>419</v>
      </c>
      <c r="G264" s="65" t="s">
        <v>437</v>
      </c>
    </row>
    <row r="265" spans="1:7" ht="18">
      <c r="A265" s="47" t="s">
        <v>385</v>
      </c>
      <c r="B265" s="45">
        <f t="shared" si="16"/>
        <v>2</v>
      </c>
      <c r="C265" s="56">
        <v>212</v>
      </c>
      <c r="D265" s="45">
        <f t="shared" si="17"/>
        <v>1829</v>
      </c>
      <c r="E265" s="45">
        <v>781</v>
      </c>
      <c r="F265" s="45"/>
      <c r="G265" s="65"/>
    </row>
    <row r="266" spans="1:7" ht="18">
      <c r="A266" s="47" t="s">
        <v>386</v>
      </c>
      <c r="B266" s="45">
        <f t="shared" si="16"/>
        <v>5</v>
      </c>
      <c r="C266" s="56">
        <v>217</v>
      </c>
      <c r="D266" s="45">
        <f t="shared" si="17"/>
        <v>1834</v>
      </c>
      <c r="E266" s="45">
        <v>661</v>
      </c>
      <c r="F266" s="45"/>
      <c r="G266" s="65"/>
    </row>
    <row r="267" spans="1:7" ht="18">
      <c r="A267" s="47" t="s">
        <v>387</v>
      </c>
      <c r="B267" s="45">
        <f t="shared" si="16"/>
        <v>2</v>
      </c>
      <c r="C267" s="56">
        <v>219</v>
      </c>
      <c r="D267" s="45">
        <f t="shared" si="17"/>
        <v>1836</v>
      </c>
      <c r="E267" s="45">
        <v>556</v>
      </c>
      <c r="F267" s="45"/>
      <c r="G267" s="65" t="s">
        <v>388</v>
      </c>
    </row>
    <row r="268" spans="1:7" ht="18">
      <c r="A268" s="47" t="s">
        <v>389</v>
      </c>
      <c r="B268" s="45">
        <f t="shared" si="16"/>
        <v>8</v>
      </c>
      <c r="C268" s="56">
        <v>227</v>
      </c>
      <c r="D268" s="45">
        <f t="shared" si="17"/>
        <v>1844</v>
      </c>
      <c r="E268" s="45">
        <v>632</v>
      </c>
      <c r="F268" s="45">
        <f>650-E267</f>
        <v>94</v>
      </c>
      <c r="G268" s="65" t="s">
        <v>438</v>
      </c>
    </row>
    <row r="269" spans="1:7" ht="18">
      <c r="A269" s="47" t="s">
        <v>390</v>
      </c>
      <c r="B269" s="45">
        <f t="shared" si="16"/>
        <v>9</v>
      </c>
      <c r="C269" s="56">
        <v>236</v>
      </c>
      <c r="D269" s="45">
        <f t="shared" si="17"/>
        <v>1853</v>
      </c>
      <c r="E269" s="45">
        <v>333</v>
      </c>
      <c r="F269" s="45"/>
      <c r="G269" s="65"/>
    </row>
    <row r="270" spans="1:7" ht="18">
      <c r="A270" s="47" t="s">
        <v>391</v>
      </c>
      <c r="B270" s="45">
        <f t="shared" si="16"/>
        <v>17</v>
      </c>
      <c r="C270" s="56">
        <v>253</v>
      </c>
      <c r="D270" s="45">
        <f t="shared" si="17"/>
        <v>1870</v>
      </c>
      <c r="E270" s="45">
        <v>175</v>
      </c>
      <c r="F270" s="45"/>
      <c r="G270" s="65"/>
    </row>
    <row r="271" spans="1:7" ht="18">
      <c r="A271" s="47" t="s">
        <v>392</v>
      </c>
      <c r="B271" s="45">
        <f t="shared" si="16"/>
        <v>17</v>
      </c>
      <c r="C271" s="56">
        <v>270</v>
      </c>
      <c r="D271" s="45">
        <f t="shared" si="17"/>
        <v>1887</v>
      </c>
      <c r="E271" s="45">
        <v>340</v>
      </c>
      <c r="F271" s="45">
        <f>E271-E270</f>
        <v>165</v>
      </c>
      <c r="G271" s="65"/>
    </row>
    <row r="272" spans="1:7" ht="18">
      <c r="A272" s="47" t="s">
        <v>393</v>
      </c>
      <c r="B272" s="45">
        <f t="shared" si="16"/>
        <v>7</v>
      </c>
      <c r="C272" s="56">
        <v>277</v>
      </c>
      <c r="D272" s="45">
        <f t="shared" si="17"/>
        <v>1894</v>
      </c>
      <c r="E272" s="45">
        <v>275</v>
      </c>
      <c r="F272" s="45"/>
      <c r="G272" s="65"/>
    </row>
    <row r="273" spans="1:7" ht="18">
      <c r="A273" s="50" t="s">
        <v>394</v>
      </c>
      <c r="B273" s="45">
        <f t="shared" si="16"/>
        <v>6</v>
      </c>
      <c r="C273" s="56">
        <v>283</v>
      </c>
      <c r="D273" s="45">
        <f t="shared" si="17"/>
        <v>1900</v>
      </c>
      <c r="E273" s="45">
        <v>245</v>
      </c>
      <c r="F273" s="45"/>
      <c r="G273" s="65"/>
    </row>
    <row r="274" spans="1:7" ht="18.75" thickBot="1">
      <c r="A274" s="63" t="s">
        <v>395</v>
      </c>
      <c r="B274" s="45">
        <v>3</v>
      </c>
      <c r="C274" s="56">
        <v>286</v>
      </c>
      <c r="D274" s="45">
        <f t="shared" si="17"/>
        <v>1903</v>
      </c>
      <c r="E274" s="45">
        <v>100</v>
      </c>
      <c r="F274" s="45"/>
      <c r="G274" s="76">
        <f>SUM(F241:F274)</f>
        <v>3156</v>
      </c>
    </row>
    <row r="275" spans="1:7" ht="18" customHeight="1" thickBot="1">
      <c r="A275" s="29" t="s">
        <v>396</v>
      </c>
      <c r="B275" s="30"/>
      <c r="C275" s="31" t="s">
        <v>402</v>
      </c>
      <c r="D275" s="32"/>
      <c r="E275" s="33">
        <f>286/3</f>
        <v>95.33333333333333</v>
      </c>
      <c r="F275" s="34" t="s">
        <v>11</v>
      </c>
      <c r="G275" s="35"/>
    </row>
    <row r="276" spans="1:7" ht="12" customHeight="1" thickBot="1">
      <c r="A276" s="22"/>
      <c r="B276" s="23"/>
      <c r="C276" s="24"/>
      <c r="D276" s="24"/>
      <c r="E276" s="25"/>
      <c r="F276" s="25"/>
      <c r="G276" s="26"/>
    </row>
    <row r="277" spans="1:7" ht="18" customHeight="1" thickBot="1">
      <c r="A277" s="11" t="s">
        <v>397</v>
      </c>
      <c r="B277" s="12" t="s">
        <v>398</v>
      </c>
      <c r="C277" s="13"/>
      <c r="D277" s="27"/>
      <c r="E277" s="13"/>
      <c r="F277" s="13"/>
      <c r="G277" s="14" t="s">
        <v>430</v>
      </c>
    </row>
    <row r="278" spans="1:7" ht="18">
      <c r="A278" s="63" t="s">
        <v>395</v>
      </c>
      <c r="B278" s="45"/>
      <c r="C278" s="56">
        <v>0</v>
      </c>
      <c r="D278" s="45">
        <v>1903</v>
      </c>
      <c r="E278" s="45"/>
      <c r="F278" s="45"/>
      <c r="G278" s="65" t="s">
        <v>289</v>
      </c>
    </row>
    <row r="279" spans="1:7" ht="18">
      <c r="A279" s="47" t="s">
        <v>403</v>
      </c>
      <c r="B279" s="45">
        <f>C279-C278</f>
        <v>7</v>
      </c>
      <c r="C279" s="56">
        <v>7</v>
      </c>
      <c r="D279" s="45">
        <f>$D$278+C279</f>
        <v>1910</v>
      </c>
      <c r="E279" s="45">
        <v>71</v>
      </c>
      <c r="F279" s="45">
        <v>60</v>
      </c>
      <c r="G279" s="48"/>
    </row>
    <row r="280" spans="1:7" ht="18">
      <c r="A280" s="47" t="s">
        <v>404</v>
      </c>
      <c r="B280" s="45">
        <f aca="true" t="shared" si="18" ref="B280:B315">C280-C279</f>
        <v>6</v>
      </c>
      <c r="C280" s="56">
        <v>13</v>
      </c>
      <c r="D280" s="45">
        <f aca="true" t="shared" si="19" ref="D280:D316">$D$278+C280</f>
        <v>1916</v>
      </c>
      <c r="E280" s="45">
        <v>150</v>
      </c>
      <c r="F280" s="45">
        <v>137</v>
      </c>
      <c r="G280" s="48"/>
    </row>
    <row r="281" spans="1:7" ht="18">
      <c r="A281" s="47" t="s">
        <v>288</v>
      </c>
      <c r="B281" s="45">
        <f t="shared" si="18"/>
        <v>5</v>
      </c>
      <c r="C281" s="56">
        <v>18</v>
      </c>
      <c r="D281" s="45">
        <f t="shared" si="19"/>
        <v>1921</v>
      </c>
      <c r="E281" s="45">
        <v>94</v>
      </c>
      <c r="F281" s="45"/>
      <c r="G281" s="48"/>
    </row>
    <row r="282" spans="1:7" ht="18">
      <c r="A282" s="47" t="s">
        <v>287</v>
      </c>
      <c r="B282" s="45">
        <f t="shared" si="18"/>
        <v>12</v>
      </c>
      <c r="C282" s="56">
        <v>30</v>
      </c>
      <c r="D282" s="45">
        <f t="shared" si="19"/>
        <v>1933</v>
      </c>
      <c r="E282" s="45">
        <v>115</v>
      </c>
      <c r="F282" s="45">
        <v>117</v>
      </c>
      <c r="G282" s="67" t="s">
        <v>439</v>
      </c>
    </row>
    <row r="283" spans="1:7" ht="18">
      <c r="A283" s="47" t="s">
        <v>286</v>
      </c>
      <c r="B283" s="45">
        <f t="shared" si="18"/>
        <v>11</v>
      </c>
      <c r="C283" s="56">
        <v>41</v>
      </c>
      <c r="D283" s="45">
        <f t="shared" si="19"/>
        <v>1944</v>
      </c>
      <c r="E283" s="45">
        <v>59</v>
      </c>
      <c r="F283" s="45"/>
      <c r="G283" s="48"/>
    </row>
    <row r="284" spans="1:7" ht="18">
      <c r="A284" s="49" t="s">
        <v>285</v>
      </c>
      <c r="B284" s="45">
        <f t="shared" si="18"/>
        <v>22</v>
      </c>
      <c r="C284" s="56">
        <v>63</v>
      </c>
      <c r="D284" s="45">
        <f t="shared" si="19"/>
        <v>1966</v>
      </c>
      <c r="E284" s="45">
        <v>75</v>
      </c>
      <c r="F284" s="45">
        <v>160</v>
      </c>
      <c r="G284" s="48" t="s">
        <v>440</v>
      </c>
    </row>
    <row r="285" spans="1:7" ht="18">
      <c r="A285" s="47" t="s">
        <v>405</v>
      </c>
      <c r="B285" s="45">
        <f t="shared" si="18"/>
        <v>21</v>
      </c>
      <c r="C285" s="56">
        <v>84</v>
      </c>
      <c r="D285" s="45">
        <f t="shared" si="19"/>
        <v>1987</v>
      </c>
      <c r="E285" s="45">
        <v>20</v>
      </c>
      <c r="F285" s="45">
        <v>80</v>
      </c>
      <c r="G285" s="66" t="s">
        <v>406</v>
      </c>
    </row>
    <row r="286" spans="1:7" ht="18">
      <c r="A286" s="47" t="s">
        <v>284</v>
      </c>
      <c r="B286" s="45">
        <f t="shared" si="18"/>
        <v>22</v>
      </c>
      <c r="C286" s="56">
        <v>106</v>
      </c>
      <c r="D286" s="45">
        <f t="shared" si="19"/>
        <v>2009</v>
      </c>
      <c r="E286" s="45">
        <v>35</v>
      </c>
      <c r="F286" s="45">
        <v>66</v>
      </c>
      <c r="G286" s="66" t="s">
        <v>407</v>
      </c>
    </row>
    <row r="287" spans="1:7" ht="18">
      <c r="A287" s="47" t="s">
        <v>409</v>
      </c>
      <c r="B287" s="45">
        <f t="shared" si="18"/>
        <v>7</v>
      </c>
      <c r="C287" s="56">
        <v>113</v>
      </c>
      <c r="D287" s="45">
        <f t="shared" si="19"/>
        <v>2016</v>
      </c>
      <c r="E287" s="45">
        <v>10</v>
      </c>
      <c r="F287" s="45"/>
      <c r="G287" s="66" t="s">
        <v>410</v>
      </c>
    </row>
    <row r="288" spans="1:7" ht="18">
      <c r="A288" s="47" t="s">
        <v>408</v>
      </c>
      <c r="B288" s="45">
        <f t="shared" si="18"/>
        <v>8</v>
      </c>
      <c r="C288" s="56">
        <v>121</v>
      </c>
      <c r="D288" s="45">
        <f t="shared" si="19"/>
        <v>2024</v>
      </c>
      <c r="E288" s="45">
        <v>14</v>
      </c>
      <c r="F288" s="45"/>
      <c r="G288" s="66"/>
    </row>
    <row r="289" spans="1:7" ht="18">
      <c r="A289" s="62" t="s">
        <v>411</v>
      </c>
      <c r="B289" s="45">
        <f t="shared" si="18"/>
        <v>11</v>
      </c>
      <c r="C289" s="56">
        <v>132</v>
      </c>
      <c r="D289" s="45">
        <f t="shared" si="19"/>
        <v>2035</v>
      </c>
      <c r="E289" s="45"/>
      <c r="F289" s="45"/>
      <c r="G289" s="66"/>
    </row>
    <row r="290" spans="1:7" ht="18">
      <c r="A290" s="47" t="s">
        <v>412</v>
      </c>
      <c r="B290" s="45">
        <f t="shared" si="18"/>
        <v>6</v>
      </c>
      <c r="C290" s="56">
        <v>138</v>
      </c>
      <c r="D290" s="45">
        <f t="shared" si="19"/>
        <v>2041</v>
      </c>
      <c r="E290" s="45"/>
      <c r="F290" s="45"/>
      <c r="G290" s="66"/>
    </row>
    <row r="291" spans="1:7" ht="18">
      <c r="A291" s="47" t="s">
        <v>413</v>
      </c>
      <c r="B291" s="45">
        <f t="shared" si="18"/>
        <v>6</v>
      </c>
      <c r="C291" s="56">
        <v>144</v>
      </c>
      <c r="D291" s="45">
        <f t="shared" si="19"/>
        <v>2047</v>
      </c>
      <c r="E291" s="45"/>
      <c r="F291" s="45"/>
      <c r="G291" s="66"/>
    </row>
    <row r="292" spans="1:7" ht="18">
      <c r="A292" s="62" t="s">
        <v>283</v>
      </c>
      <c r="B292" s="45">
        <f t="shared" si="18"/>
        <v>15</v>
      </c>
      <c r="C292" s="56">
        <v>159</v>
      </c>
      <c r="D292" s="45">
        <f t="shared" si="19"/>
        <v>2062</v>
      </c>
      <c r="E292" s="45"/>
      <c r="F292" s="45"/>
      <c r="G292" s="66"/>
    </row>
    <row r="293" spans="1:7" ht="18">
      <c r="A293" s="47" t="s">
        <v>414</v>
      </c>
      <c r="B293" s="45">
        <f t="shared" si="18"/>
        <v>8</v>
      </c>
      <c r="C293" s="56">
        <v>167</v>
      </c>
      <c r="D293" s="45">
        <f t="shared" si="19"/>
        <v>2070</v>
      </c>
      <c r="E293" s="45"/>
      <c r="F293" s="45"/>
      <c r="G293" s="66"/>
    </row>
    <row r="294" spans="1:7" ht="18">
      <c r="A294" s="47" t="s">
        <v>415</v>
      </c>
      <c r="B294" s="45">
        <f t="shared" si="18"/>
        <v>7</v>
      </c>
      <c r="C294" s="56">
        <v>174</v>
      </c>
      <c r="D294" s="45">
        <f t="shared" si="19"/>
        <v>2077</v>
      </c>
      <c r="E294" s="45"/>
      <c r="F294" s="45"/>
      <c r="G294" s="66"/>
    </row>
    <row r="295" spans="1:7" ht="18">
      <c r="A295" s="47" t="s">
        <v>416</v>
      </c>
      <c r="B295" s="45">
        <f t="shared" si="18"/>
        <v>6</v>
      </c>
      <c r="C295" s="56">
        <v>180</v>
      </c>
      <c r="D295" s="45">
        <f t="shared" si="19"/>
        <v>2083</v>
      </c>
      <c r="E295" s="45"/>
      <c r="F295" s="45"/>
      <c r="G295" s="66"/>
    </row>
    <row r="296" spans="1:7" ht="18">
      <c r="A296" s="50" t="s">
        <v>282</v>
      </c>
      <c r="B296" s="45">
        <f t="shared" si="18"/>
        <v>11</v>
      </c>
      <c r="C296" s="56">
        <v>191</v>
      </c>
      <c r="D296" s="45">
        <f t="shared" si="19"/>
        <v>2094</v>
      </c>
      <c r="E296" s="45"/>
      <c r="F296" s="45"/>
      <c r="G296" s="66"/>
    </row>
    <row r="297" spans="1:7" ht="18">
      <c r="A297" s="47" t="s">
        <v>281</v>
      </c>
      <c r="B297" s="45">
        <f t="shared" si="18"/>
        <v>16</v>
      </c>
      <c r="C297" s="56">
        <v>207</v>
      </c>
      <c r="D297" s="45">
        <f t="shared" si="19"/>
        <v>2110</v>
      </c>
      <c r="E297" s="45">
        <v>751</v>
      </c>
      <c r="F297" s="45">
        <v>751</v>
      </c>
      <c r="G297" s="66"/>
    </row>
    <row r="298" spans="1:7" ht="18">
      <c r="A298" s="47" t="s">
        <v>280</v>
      </c>
      <c r="B298" s="45">
        <f t="shared" si="18"/>
        <v>7</v>
      </c>
      <c r="C298" s="56">
        <v>214</v>
      </c>
      <c r="D298" s="45">
        <f t="shared" si="19"/>
        <v>2117</v>
      </c>
      <c r="E298" s="45">
        <v>249</v>
      </c>
      <c r="F298" s="45"/>
      <c r="G298" s="66"/>
    </row>
    <row r="299" spans="1:7" ht="18">
      <c r="A299" s="47" t="s">
        <v>417</v>
      </c>
      <c r="B299" s="45">
        <f t="shared" si="18"/>
        <v>7</v>
      </c>
      <c r="C299" s="56">
        <v>221</v>
      </c>
      <c r="D299" s="45">
        <f t="shared" si="19"/>
        <v>2124</v>
      </c>
      <c r="E299" s="45">
        <v>128</v>
      </c>
      <c r="F299" s="45">
        <v>30</v>
      </c>
      <c r="G299" s="66" t="s">
        <v>441</v>
      </c>
    </row>
    <row r="300" spans="1:7" ht="18">
      <c r="A300" s="47" t="s">
        <v>290</v>
      </c>
      <c r="B300" s="45">
        <f t="shared" si="18"/>
        <v>11</v>
      </c>
      <c r="C300" s="56">
        <v>232</v>
      </c>
      <c r="D300" s="45">
        <f t="shared" si="19"/>
        <v>2135</v>
      </c>
      <c r="E300" s="45">
        <v>199</v>
      </c>
      <c r="F300" s="45">
        <v>100</v>
      </c>
      <c r="G300" s="66"/>
    </row>
    <row r="301" spans="1:7" ht="18">
      <c r="A301" s="49" t="s">
        <v>442</v>
      </c>
      <c r="B301" s="45">
        <f t="shared" si="18"/>
        <v>13</v>
      </c>
      <c r="C301" s="56">
        <v>245</v>
      </c>
      <c r="D301" s="45">
        <f t="shared" si="19"/>
        <v>2148</v>
      </c>
      <c r="E301" s="45">
        <v>14</v>
      </c>
      <c r="F301" s="45"/>
      <c r="G301" s="66"/>
    </row>
    <row r="302" spans="1:7" ht="18">
      <c r="A302" s="49" t="s">
        <v>418</v>
      </c>
      <c r="B302" s="45">
        <f t="shared" si="18"/>
        <v>4</v>
      </c>
      <c r="C302" s="56">
        <v>249</v>
      </c>
      <c r="D302" s="45">
        <f t="shared" si="19"/>
        <v>2152</v>
      </c>
      <c r="E302" s="45">
        <v>15</v>
      </c>
      <c r="F302" s="45"/>
      <c r="G302" s="66"/>
    </row>
    <row r="303" spans="1:7" ht="18">
      <c r="A303" s="47" t="s">
        <v>419</v>
      </c>
      <c r="B303" s="45">
        <f t="shared" si="18"/>
        <v>9</v>
      </c>
      <c r="C303" s="56">
        <v>258</v>
      </c>
      <c r="D303" s="45">
        <f t="shared" si="19"/>
        <v>2161</v>
      </c>
      <c r="E303" s="45">
        <v>58</v>
      </c>
      <c r="F303" s="45">
        <f>E303-E302</f>
        <v>43</v>
      </c>
      <c r="G303" s="66"/>
    </row>
    <row r="304" spans="1:7" ht="18">
      <c r="A304" s="47" t="s">
        <v>273</v>
      </c>
      <c r="B304" s="45">
        <f t="shared" si="18"/>
        <v>4</v>
      </c>
      <c r="C304" s="56">
        <v>262</v>
      </c>
      <c r="D304" s="45">
        <f t="shared" si="19"/>
        <v>2165</v>
      </c>
      <c r="E304" s="45">
        <v>61</v>
      </c>
      <c r="F304" s="45">
        <v>30</v>
      </c>
      <c r="G304" s="66"/>
    </row>
    <row r="305" spans="1:7" ht="18">
      <c r="A305" s="47" t="s">
        <v>420</v>
      </c>
      <c r="B305" s="45">
        <f t="shared" si="18"/>
        <v>6</v>
      </c>
      <c r="C305" s="56">
        <v>268</v>
      </c>
      <c r="D305" s="45">
        <f t="shared" si="19"/>
        <v>2171</v>
      </c>
      <c r="E305" s="45">
        <v>77</v>
      </c>
      <c r="F305" s="45">
        <v>20</v>
      </c>
      <c r="G305" s="66"/>
    </row>
    <row r="306" spans="1:7" ht="18">
      <c r="A306" s="49" t="s">
        <v>272</v>
      </c>
      <c r="B306" s="45">
        <f t="shared" si="18"/>
        <v>6</v>
      </c>
      <c r="C306" s="56">
        <v>274</v>
      </c>
      <c r="D306" s="45">
        <f t="shared" si="19"/>
        <v>2177</v>
      </c>
      <c r="E306" s="45">
        <v>59</v>
      </c>
      <c r="F306" s="45">
        <v>20</v>
      </c>
      <c r="G306" s="66"/>
    </row>
    <row r="307" spans="1:7" ht="18">
      <c r="A307" s="47" t="s">
        <v>421</v>
      </c>
      <c r="B307" s="45">
        <f t="shared" si="18"/>
        <v>4</v>
      </c>
      <c r="C307" s="56">
        <v>278</v>
      </c>
      <c r="D307" s="45">
        <f t="shared" si="19"/>
        <v>2181</v>
      </c>
      <c r="E307" s="45">
        <v>60</v>
      </c>
      <c r="F307" s="45"/>
      <c r="G307" s="66"/>
    </row>
    <row r="308" spans="1:7" ht="18">
      <c r="A308" s="47" t="s">
        <v>422</v>
      </c>
      <c r="B308" s="45">
        <f t="shared" si="18"/>
        <v>6</v>
      </c>
      <c r="C308" s="56">
        <v>284</v>
      </c>
      <c r="D308" s="45">
        <f t="shared" si="19"/>
        <v>2187</v>
      </c>
      <c r="E308" s="45">
        <v>25</v>
      </c>
      <c r="F308" s="45"/>
      <c r="G308" s="66"/>
    </row>
    <row r="309" spans="1:7" ht="18">
      <c r="A309" s="47" t="s">
        <v>271</v>
      </c>
      <c r="B309" s="45">
        <f t="shared" si="18"/>
        <v>7</v>
      </c>
      <c r="C309" s="56">
        <v>291</v>
      </c>
      <c r="D309" s="45">
        <f t="shared" si="19"/>
        <v>2194</v>
      </c>
      <c r="E309" s="45">
        <v>48</v>
      </c>
      <c r="F309" s="45">
        <f>E309-E308</f>
        <v>23</v>
      </c>
      <c r="G309" s="66"/>
    </row>
    <row r="310" spans="1:7" ht="18">
      <c r="A310" s="47" t="s">
        <v>423</v>
      </c>
      <c r="B310" s="45">
        <f t="shared" si="18"/>
        <v>4</v>
      </c>
      <c r="C310" s="56">
        <v>295</v>
      </c>
      <c r="D310" s="45">
        <f t="shared" si="19"/>
        <v>2198</v>
      </c>
      <c r="E310" s="45">
        <v>15</v>
      </c>
      <c r="F310" s="45"/>
      <c r="G310" s="66"/>
    </row>
    <row r="311" spans="1:7" ht="18">
      <c r="A311" s="47" t="s">
        <v>424</v>
      </c>
      <c r="B311" s="45">
        <f t="shared" si="18"/>
        <v>4</v>
      </c>
      <c r="C311" s="56">
        <v>299</v>
      </c>
      <c r="D311" s="45">
        <f t="shared" si="19"/>
        <v>2202</v>
      </c>
      <c r="E311" s="45">
        <v>25</v>
      </c>
      <c r="F311" s="45">
        <f>E311-E310</f>
        <v>10</v>
      </c>
      <c r="G311" s="66"/>
    </row>
    <row r="312" spans="1:7" ht="18">
      <c r="A312" s="47" t="s">
        <v>425</v>
      </c>
      <c r="B312" s="45">
        <f t="shared" si="18"/>
        <v>3</v>
      </c>
      <c r="C312" s="56">
        <v>302</v>
      </c>
      <c r="D312" s="45">
        <f t="shared" si="19"/>
        <v>2205</v>
      </c>
      <c r="E312" s="45">
        <v>16</v>
      </c>
      <c r="F312" s="45"/>
      <c r="G312" s="66"/>
    </row>
    <row r="313" spans="1:7" ht="18">
      <c r="A313" s="63" t="s">
        <v>426</v>
      </c>
      <c r="B313" s="45">
        <f t="shared" si="18"/>
        <v>8</v>
      </c>
      <c r="C313" s="56">
        <v>310</v>
      </c>
      <c r="D313" s="45">
        <f t="shared" si="19"/>
        <v>2213</v>
      </c>
      <c r="E313" s="45">
        <v>419</v>
      </c>
      <c r="F313" s="45">
        <f>E313-E312</f>
        <v>403</v>
      </c>
      <c r="G313" s="66"/>
    </row>
    <row r="314" spans="1:7" ht="18">
      <c r="A314" s="47" t="s">
        <v>270</v>
      </c>
      <c r="B314" s="45">
        <f t="shared" si="18"/>
        <v>2</v>
      </c>
      <c r="C314" s="56">
        <v>312</v>
      </c>
      <c r="D314" s="45">
        <f t="shared" si="19"/>
        <v>2215</v>
      </c>
      <c r="E314" s="45">
        <v>606</v>
      </c>
      <c r="F314" s="45">
        <f>E314-E313</f>
        <v>187</v>
      </c>
      <c r="G314" s="66"/>
    </row>
    <row r="315" spans="1:7" ht="18">
      <c r="A315" s="50" t="s">
        <v>269</v>
      </c>
      <c r="B315" s="45">
        <f t="shared" si="18"/>
        <v>15</v>
      </c>
      <c r="C315" s="56">
        <v>327</v>
      </c>
      <c r="D315" s="45">
        <f t="shared" si="19"/>
        <v>2230</v>
      </c>
      <c r="E315" s="45">
        <v>40</v>
      </c>
      <c r="F315" s="45"/>
      <c r="G315" s="66"/>
    </row>
    <row r="316" spans="1:7" ht="18.75" thickBot="1">
      <c r="A316" s="47" t="s">
        <v>427</v>
      </c>
      <c r="B316" s="45">
        <f>C316-C315</f>
        <v>7</v>
      </c>
      <c r="C316" s="56">
        <v>334</v>
      </c>
      <c r="D316" s="45">
        <f t="shared" si="19"/>
        <v>2237</v>
      </c>
      <c r="E316" s="45"/>
      <c r="F316" s="45"/>
      <c r="G316" s="77">
        <f>SUM(F278:F316)</f>
        <v>2237</v>
      </c>
    </row>
    <row r="317" spans="1:7" ht="18" customHeight="1" thickBot="1">
      <c r="A317" s="29" t="s">
        <v>428</v>
      </c>
      <c r="B317" s="30"/>
      <c r="C317" s="31" t="s">
        <v>431</v>
      </c>
      <c r="D317" s="32"/>
      <c r="E317" s="33">
        <f>334/3</f>
        <v>111.33333333333333</v>
      </c>
      <c r="F317" s="34" t="s">
        <v>11</v>
      </c>
      <c r="G317" s="35"/>
    </row>
    <row r="318" spans="1:7" ht="12" customHeight="1" thickBot="1">
      <c r="A318" s="22"/>
      <c r="B318" s="23"/>
      <c r="C318" s="24"/>
      <c r="D318" s="24"/>
      <c r="E318" s="25"/>
      <c r="F318" s="25"/>
      <c r="G318" s="26"/>
    </row>
    <row r="319" spans="1:7" ht="18" customHeight="1" thickBot="1">
      <c r="A319" s="11" t="s">
        <v>429</v>
      </c>
      <c r="B319" s="12" t="s">
        <v>398</v>
      </c>
      <c r="C319" s="13"/>
      <c r="D319" s="27"/>
      <c r="E319" s="13"/>
      <c r="F319" s="13"/>
      <c r="G319" s="14" t="s">
        <v>56</v>
      </c>
    </row>
    <row r="320" spans="1:7" ht="18">
      <c r="A320" s="47" t="s">
        <v>443</v>
      </c>
      <c r="B320" s="45"/>
      <c r="C320" s="56">
        <v>0</v>
      </c>
      <c r="D320" s="45">
        <v>2237</v>
      </c>
      <c r="E320" s="45">
        <v>50</v>
      </c>
      <c r="F320" s="45"/>
      <c r="G320" s="66"/>
    </row>
    <row r="321" spans="1:7" ht="18">
      <c r="A321" s="47" t="s">
        <v>458</v>
      </c>
      <c r="B321" s="45">
        <f>C321-C320</f>
        <v>7</v>
      </c>
      <c r="C321" s="56">
        <v>7</v>
      </c>
      <c r="D321" s="45">
        <f>$D$320+C321</f>
        <v>2244</v>
      </c>
      <c r="E321" s="45">
        <v>34</v>
      </c>
      <c r="F321" s="45">
        <v>34</v>
      </c>
      <c r="G321" s="66"/>
    </row>
    <row r="322" spans="1:7" ht="18">
      <c r="A322" s="47" t="s">
        <v>459</v>
      </c>
      <c r="B322" s="45">
        <f aca="true" t="shared" si="20" ref="B322:B339">C322-C321</f>
        <v>3</v>
      </c>
      <c r="C322" s="56">
        <v>10</v>
      </c>
      <c r="D322" s="45">
        <f aca="true" t="shared" si="21" ref="D322:D339">$D$320+C322</f>
        <v>2247</v>
      </c>
      <c r="E322" s="45">
        <v>59</v>
      </c>
      <c r="F322" s="45">
        <f>E322-E321</f>
        <v>25</v>
      </c>
      <c r="G322" s="66"/>
    </row>
    <row r="323" spans="1:7" ht="18">
      <c r="A323" s="47" t="s">
        <v>444</v>
      </c>
      <c r="B323" s="45">
        <f t="shared" si="20"/>
        <v>2</v>
      </c>
      <c r="C323" s="56">
        <v>12</v>
      </c>
      <c r="D323" s="45">
        <f t="shared" si="21"/>
        <v>2249</v>
      </c>
      <c r="E323" s="45">
        <v>134</v>
      </c>
      <c r="F323" s="45">
        <f>E323-E322</f>
        <v>75</v>
      </c>
      <c r="G323" s="66"/>
    </row>
    <row r="324" spans="1:7" ht="18">
      <c r="A324" s="47" t="s">
        <v>460</v>
      </c>
      <c r="B324" s="45">
        <f t="shared" si="20"/>
        <v>7</v>
      </c>
      <c r="C324" s="56">
        <v>19</v>
      </c>
      <c r="D324" s="45">
        <f t="shared" si="21"/>
        <v>2256</v>
      </c>
      <c r="E324" s="45">
        <v>36</v>
      </c>
      <c r="F324" s="45">
        <v>50</v>
      </c>
      <c r="G324" s="66"/>
    </row>
    <row r="325" spans="1:7" ht="18">
      <c r="A325" s="47" t="s">
        <v>445</v>
      </c>
      <c r="B325" s="45">
        <f t="shared" si="20"/>
        <v>5</v>
      </c>
      <c r="C325" s="56">
        <v>24</v>
      </c>
      <c r="D325" s="45">
        <f t="shared" si="21"/>
        <v>2261</v>
      </c>
      <c r="E325" s="45">
        <v>137</v>
      </c>
      <c r="F325" s="45">
        <v>137</v>
      </c>
      <c r="G325" s="66"/>
    </row>
    <row r="326" spans="1:7" ht="18">
      <c r="A326" s="47" t="s">
        <v>461</v>
      </c>
      <c r="B326" s="45">
        <f t="shared" si="20"/>
        <v>5</v>
      </c>
      <c r="C326" s="56">
        <v>29</v>
      </c>
      <c r="D326" s="45">
        <f t="shared" si="21"/>
        <v>2266</v>
      </c>
      <c r="E326" s="45"/>
      <c r="F326" s="45"/>
      <c r="G326" s="66"/>
    </row>
    <row r="327" spans="1:7" ht="18">
      <c r="A327" s="47" t="s">
        <v>446</v>
      </c>
      <c r="B327" s="45">
        <f t="shared" si="20"/>
        <v>2</v>
      </c>
      <c r="C327" s="56">
        <v>31</v>
      </c>
      <c r="D327" s="45">
        <f t="shared" si="21"/>
        <v>2268</v>
      </c>
      <c r="E327" s="45">
        <v>110</v>
      </c>
      <c r="F327" s="45">
        <v>110</v>
      </c>
      <c r="G327" s="66"/>
    </row>
    <row r="328" spans="1:7" ht="18">
      <c r="A328" s="47" t="s">
        <v>462</v>
      </c>
      <c r="B328" s="45">
        <f t="shared" si="20"/>
        <v>3</v>
      </c>
      <c r="C328" s="56">
        <v>34</v>
      </c>
      <c r="D328" s="45">
        <f t="shared" si="21"/>
        <v>2271</v>
      </c>
      <c r="E328" s="45"/>
      <c r="F328" s="45"/>
      <c r="G328" s="66" t="s">
        <v>463</v>
      </c>
    </row>
    <row r="329" spans="1:7" ht="18">
      <c r="A329" s="47" t="s">
        <v>447</v>
      </c>
      <c r="B329" s="45">
        <f t="shared" si="20"/>
        <v>8</v>
      </c>
      <c r="C329" s="56">
        <v>42</v>
      </c>
      <c r="D329" s="45">
        <f t="shared" si="21"/>
        <v>2279</v>
      </c>
      <c r="E329" s="45">
        <v>177</v>
      </c>
      <c r="F329" s="45">
        <v>200</v>
      </c>
      <c r="G329" s="66"/>
    </row>
    <row r="330" spans="1:7" ht="18">
      <c r="A330" s="47" t="s">
        <v>464</v>
      </c>
      <c r="B330" s="45">
        <f t="shared" si="20"/>
        <v>2</v>
      </c>
      <c r="C330" s="56">
        <v>44</v>
      </c>
      <c r="D330" s="45">
        <f t="shared" si="21"/>
        <v>2281</v>
      </c>
      <c r="E330" s="45">
        <v>201</v>
      </c>
      <c r="F330" s="45">
        <f>E330-E329</f>
        <v>24</v>
      </c>
      <c r="G330" s="66"/>
    </row>
    <row r="331" spans="1:7" ht="18">
      <c r="A331" s="47" t="s">
        <v>448</v>
      </c>
      <c r="B331" s="45">
        <f t="shared" si="20"/>
        <v>4</v>
      </c>
      <c r="C331" s="56">
        <v>48</v>
      </c>
      <c r="D331" s="45">
        <f t="shared" si="21"/>
        <v>2285</v>
      </c>
      <c r="E331" s="45">
        <v>235</v>
      </c>
      <c r="F331" s="45">
        <v>45</v>
      </c>
      <c r="G331" s="66"/>
    </row>
    <row r="332" spans="1:7" ht="18">
      <c r="A332" s="47" t="s">
        <v>449</v>
      </c>
      <c r="B332" s="45">
        <f t="shared" si="20"/>
        <v>12</v>
      </c>
      <c r="C332" s="56">
        <v>60</v>
      </c>
      <c r="D332" s="45">
        <f t="shared" si="21"/>
        <v>2297</v>
      </c>
      <c r="E332" s="45">
        <v>81</v>
      </c>
      <c r="F332" s="45"/>
      <c r="G332" s="66" t="s">
        <v>465</v>
      </c>
    </row>
    <row r="333" spans="1:7" ht="18">
      <c r="A333" s="47" t="s">
        <v>466</v>
      </c>
      <c r="B333" s="45">
        <f>C333-C332</f>
        <v>2</v>
      </c>
      <c r="C333" s="56">
        <v>62</v>
      </c>
      <c r="D333" s="45">
        <f t="shared" si="21"/>
        <v>2299</v>
      </c>
      <c r="E333" s="45"/>
      <c r="F333" s="45">
        <v>20</v>
      </c>
      <c r="G333" s="66"/>
    </row>
    <row r="334" spans="1:7" ht="18">
      <c r="A334" s="47" t="s">
        <v>450</v>
      </c>
      <c r="B334" s="45">
        <f t="shared" si="20"/>
        <v>3</v>
      </c>
      <c r="C334" s="56">
        <v>65</v>
      </c>
      <c r="D334" s="45">
        <f t="shared" si="21"/>
        <v>2302</v>
      </c>
      <c r="E334" s="45">
        <v>142</v>
      </c>
      <c r="F334" s="45">
        <v>142</v>
      </c>
      <c r="G334" s="48"/>
    </row>
    <row r="335" spans="1:7" ht="18">
      <c r="A335" s="47" t="s">
        <v>451</v>
      </c>
      <c r="B335" s="45">
        <f t="shared" si="20"/>
        <v>9</v>
      </c>
      <c r="C335" s="56">
        <v>74</v>
      </c>
      <c r="D335" s="45">
        <f t="shared" si="21"/>
        <v>2311</v>
      </c>
      <c r="E335" s="45"/>
      <c r="F335" s="45">
        <v>20</v>
      </c>
      <c r="G335" s="48"/>
    </row>
    <row r="336" spans="1:7" ht="18">
      <c r="A336" s="47" t="s">
        <v>452</v>
      </c>
      <c r="B336" s="45">
        <f t="shared" si="20"/>
        <v>5</v>
      </c>
      <c r="C336" s="56">
        <v>79</v>
      </c>
      <c r="D336" s="45">
        <f t="shared" si="21"/>
        <v>2316</v>
      </c>
      <c r="E336" s="45"/>
      <c r="F336" s="45"/>
      <c r="G336" s="48"/>
    </row>
    <row r="337" spans="1:7" ht="18">
      <c r="A337" s="47" t="s">
        <v>453</v>
      </c>
      <c r="B337" s="45">
        <f t="shared" si="20"/>
        <v>3</v>
      </c>
      <c r="C337" s="56">
        <v>82</v>
      </c>
      <c r="D337" s="45">
        <f t="shared" si="21"/>
        <v>2319</v>
      </c>
      <c r="E337" s="45">
        <v>24</v>
      </c>
      <c r="F337" s="45">
        <v>53</v>
      </c>
      <c r="G337" s="67" t="s">
        <v>467</v>
      </c>
    </row>
    <row r="338" spans="1:7" ht="18">
      <c r="A338" s="47" t="s">
        <v>452</v>
      </c>
      <c r="B338" s="45">
        <f t="shared" si="20"/>
        <v>5</v>
      </c>
      <c r="C338" s="56">
        <v>87</v>
      </c>
      <c r="D338" s="45">
        <f t="shared" si="21"/>
        <v>2324</v>
      </c>
      <c r="E338" s="45"/>
      <c r="F338" s="45">
        <v>53</v>
      </c>
      <c r="G338" s="48"/>
    </row>
    <row r="339" spans="1:7" ht="18.75" thickBot="1">
      <c r="A339" s="47" t="s">
        <v>454</v>
      </c>
      <c r="B339" s="45">
        <f t="shared" si="20"/>
        <v>6</v>
      </c>
      <c r="C339" s="56">
        <v>93</v>
      </c>
      <c r="D339" s="45">
        <f t="shared" si="21"/>
        <v>2330</v>
      </c>
      <c r="E339" s="45">
        <v>70</v>
      </c>
      <c r="F339" s="45">
        <v>70</v>
      </c>
      <c r="G339" s="74">
        <f>SUM(F320:F339)</f>
        <v>1058</v>
      </c>
    </row>
    <row r="340" spans="1:7" ht="20.25" thickBot="1">
      <c r="A340" s="29" t="s">
        <v>455</v>
      </c>
      <c r="B340" s="30"/>
      <c r="C340" s="31" t="s">
        <v>456</v>
      </c>
      <c r="D340" s="32"/>
      <c r="E340" s="33">
        <v>89</v>
      </c>
      <c r="F340" s="34" t="s">
        <v>11</v>
      </c>
      <c r="G340" s="35"/>
    </row>
    <row r="341" ht="18">
      <c r="C341" s="61"/>
    </row>
    <row r="342" spans="3:7" ht="18">
      <c r="C342" s="61"/>
      <c r="D342" s="5" t="s">
        <v>472</v>
      </c>
      <c r="G342" s="6" t="s">
        <v>471</v>
      </c>
    </row>
    <row r="343" spans="3:7" ht="18">
      <c r="C343" s="61"/>
      <c r="D343" s="79" t="s">
        <v>473</v>
      </c>
      <c r="E343" s="79"/>
      <c r="G343" s="78">
        <f>SUM(G339,G316,G274,G236,G197,G148,G109,G71,G49,G18)</f>
        <v>25985</v>
      </c>
    </row>
  </sheetData>
  <sheetProtection/>
  <mergeCells count="10">
    <mergeCell ref="D343:E343"/>
    <mergeCell ref="A96:G96"/>
    <mergeCell ref="A188:G188"/>
    <mergeCell ref="A237:G237"/>
    <mergeCell ref="A1:G1"/>
    <mergeCell ref="A2:G2"/>
    <mergeCell ref="A4:A5"/>
    <mergeCell ref="B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J37"/>
  <sheetViews>
    <sheetView zoomScalePageLayoutView="0" workbookViewId="0" topLeftCell="A1">
      <selection activeCell="D33" sqref="D33:E33"/>
    </sheetView>
  </sheetViews>
  <sheetFormatPr defaultColWidth="9.140625" defaultRowHeight="12.75"/>
  <cols>
    <col min="2" max="2" width="6.421875" style="0" customWidth="1"/>
    <col min="3" max="3" width="10.8515625" style="0" customWidth="1"/>
    <col min="4" max="4" width="4.140625" style="0" customWidth="1"/>
    <col min="5" max="7" width="13.140625" style="0" customWidth="1"/>
    <col min="8" max="8" width="7.140625" style="0" customWidth="1"/>
    <col min="9" max="9" width="14.57421875" style="0" customWidth="1"/>
    <col min="10" max="10" width="17.00390625" style="0" customWidth="1"/>
  </cols>
  <sheetData>
    <row r="1" spans="1:10" ht="18">
      <c r="A1" s="147" t="s">
        <v>223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3.5" customHeight="1" thickBot="1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3.5" customHeight="1">
      <c r="A3" s="64" t="s">
        <v>16</v>
      </c>
      <c r="B3" s="142" t="s">
        <v>17</v>
      </c>
      <c r="C3" s="142"/>
      <c r="D3" s="148" t="s">
        <v>51</v>
      </c>
      <c r="E3" s="149"/>
      <c r="F3" s="149"/>
      <c r="G3" s="150"/>
      <c r="H3" s="36" t="s">
        <v>59</v>
      </c>
      <c r="I3" s="36" t="s">
        <v>52</v>
      </c>
      <c r="J3" s="37" t="s">
        <v>60</v>
      </c>
    </row>
    <row r="4" spans="1:10" ht="15" customHeight="1">
      <c r="A4" s="155" t="s">
        <v>18</v>
      </c>
      <c r="B4" s="1" t="s">
        <v>32</v>
      </c>
      <c r="C4" s="1" t="s">
        <v>22</v>
      </c>
      <c r="D4" s="145" t="s">
        <v>236</v>
      </c>
      <c r="E4" s="143" t="s">
        <v>474</v>
      </c>
      <c r="F4" s="143"/>
      <c r="G4" s="143"/>
      <c r="H4" s="38" t="s">
        <v>54</v>
      </c>
      <c r="I4" s="68"/>
      <c r="J4" s="69"/>
    </row>
    <row r="5" spans="1:10" ht="16.5" customHeight="1">
      <c r="A5" s="156"/>
      <c r="B5" s="1" t="s">
        <v>33</v>
      </c>
      <c r="C5" s="1" t="s">
        <v>23</v>
      </c>
      <c r="D5" s="146"/>
      <c r="E5" s="144" t="s">
        <v>475</v>
      </c>
      <c r="F5" s="144"/>
      <c r="G5" s="144"/>
      <c r="H5" s="38" t="s">
        <v>26</v>
      </c>
      <c r="I5" s="52">
        <v>63</v>
      </c>
      <c r="J5" s="39" t="s">
        <v>55</v>
      </c>
    </row>
    <row r="6" spans="1:10" ht="13.5" customHeight="1">
      <c r="A6" s="156"/>
      <c r="B6" s="1" t="s">
        <v>34</v>
      </c>
      <c r="C6" s="40" t="s">
        <v>24</v>
      </c>
      <c r="D6" s="158" t="s">
        <v>221</v>
      </c>
      <c r="E6" s="152" t="s">
        <v>175</v>
      </c>
      <c r="F6" s="153"/>
      <c r="G6" s="154"/>
      <c r="H6" s="38" t="s">
        <v>27</v>
      </c>
      <c r="I6" s="132">
        <v>204</v>
      </c>
      <c r="J6" s="113" t="s">
        <v>225</v>
      </c>
    </row>
    <row r="7" spans="1:10" ht="13.5" customHeight="1">
      <c r="A7" s="156"/>
      <c r="B7" s="1" t="s">
        <v>35</v>
      </c>
      <c r="C7" s="40" t="s">
        <v>25</v>
      </c>
      <c r="D7" s="159"/>
      <c r="E7" s="129"/>
      <c r="F7" s="130"/>
      <c r="G7" s="131"/>
      <c r="H7" s="38" t="s">
        <v>28</v>
      </c>
      <c r="I7" s="133"/>
      <c r="J7" s="114"/>
    </row>
    <row r="8" spans="1:10" ht="13.5" customHeight="1">
      <c r="A8" s="156"/>
      <c r="B8" s="1" t="s">
        <v>36</v>
      </c>
      <c r="C8" s="1" t="s">
        <v>19</v>
      </c>
      <c r="D8" s="159"/>
      <c r="E8" s="126" t="s">
        <v>185</v>
      </c>
      <c r="F8" s="127"/>
      <c r="G8" s="128"/>
      <c r="H8" s="38" t="s">
        <v>29</v>
      </c>
      <c r="I8" s="132">
        <v>194</v>
      </c>
      <c r="J8" s="114" t="s">
        <v>226</v>
      </c>
    </row>
    <row r="9" spans="1:10" ht="13.5" customHeight="1">
      <c r="A9" s="156"/>
      <c r="B9" s="1" t="s">
        <v>37</v>
      </c>
      <c r="C9" s="1" t="s">
        <v>20</v>
      </c>
      <c r="D9" s="159"/>
      <c r="E9" s="129"/>
      <c r="F9" s="130"/>
      <c r="G9" s="131"/>
      <c r="H9" s="38" t="s">
        <v>30</v>
      </c>
      <c r="I9" s="133"/>
      <c r="J9" s="114"/>
    </row>
    <row r="10" spans="1:10" ht="13.5" customHeight="1">
      <c r="A10" s="156"/>
      <c r="B10" s="1" t="s">
        <v>38</v>
      </c>
      <c r="C10" s="1" t="s">
        <v>21</v>
      </c>
      <c r="D10" s="159"/>
      <c r="E10" s="134" t="s">
        <v>224</v>
      </c>
      <c r="F10" s="127"/>
      <c r="G10" s="128"/>
      <c r="H10" s="38" t="s">
        <v>31</v>
      </c>
      <c r="I10" s="132">
        <v>272</v>
      </c>
      <c r="J10" s="114" t="s">
        <v>227</v>
      </c>
    </row>
    <row r="11" spans="1:10" ht="13.5" customHeight="1">
      <c r="A11" s="156"/>
      <c r="B11" s="1" t="s">
        <v>39</v>
      </c>
      <c r="C11" s="1" t="s">
        <v>22</v>
      </c>
      <c r="D11" s="159"/>
      <c r="E11" s="135"/>
      <c r="F11" s="136"/>
      <c r="G11" s="137"/>
      <c r="H11" s="38" t="s">
        <v>32</v>
      </c>
      <c r="I11" s="133"/>
      <c r="J11" s="114"/>
    </row>
    <row r="12" spans="1:10" ht="13.5" customHeight="1">
      <c r="A12" s="156"/>
      <c r="B12" s="1" t="s">
        <v>40</v>
      </c>
      <c r="C12" s="1" t="s">
        <v>23</v>
      </c>
      <c r="D12" s="160"/>
      <c r="E12" s="138"/>
      <c r="F12" s="139"/>
      <c r="G12" s="140"/>
      <c r="H12" s="38" t="s">
        <v>33</v>
      </c>
      <c r="I12" s="141"/>
      <c r="J12" s="115"/>
    </row>
    <row r="13" spans="1:10" ht="13.5" customHeight="1">
      <c r="A13" s="156"/>
      <c r="B13" s="1" t="s">
        <v>41</v>
      </c>
      <c r="C13" s="40" t="s">
        <v>24</v>
      </c>
      <c r="D13" s="170" t="s">
        <v>251</v>
      </c>
      <c r="E13" s="116" t="s">
        <v>252</v>
      </c>
      <c r="F13" s="117"/>
      <c r="G13" s="118"/>
      <c r="H13" s="38" t="s">
        <v>34</v>
      </c>
      <c r="I13" s="132">
        <v>305</v>
      </c>
      <c r="J13" s="125" t="s">
        <v>253</v>
      </c>
    </row>
    <row r="14" spans="1:10" ht="13.5" customHeight="1">
      <c r="A14" s="156"/>
      <c r="B14" s="1" t="s">
        <v>42</v>
      </c>
      <c r="C14" s="40" t="s">
        <v>25</v>
      </c>
      <c r="D14" s="171"/>
      <c r="E14" s="119"/>
      <c r="F14" s="120"/>
      <c r="G14" s="121"/>
      <c r="H14" s="38" t="s">
        <v>35</v>
      </c>
      <c r="I14" s="133"/>
      <c r="J14" s="125"/>
    </row>
    <row r="15" spans="1:10" ht="13.5" customHeight="1">
      <c r="A15" s="156"/>
      <c r="B15" s="1" t="s">
        <v>43</v>
      </c>
      <c r="C15" s="1" t="s">
        <v>19</v>
      </c>
      <c r="D15" s="171"/>
      <c r="E15" s="122"/>
      <c r="F15" s="123"/>
      <c r="G15" s="124"/>
      <c r="H15" s="38" t="s">
        <v>36</v>
      </c>
      <c r="I15" s="141"/>
      <c r="J15" s="125"/>
    </row>
    <row r="16" spans="1:10" ht="13.5" customHeight="1">
      <c r="A16" s="156"/>
      <c r="B16" s="1" t="s">
        <v>44</v>
      </c>
      <c r="C16" s="1" t="s">
        <v>20</v>
      </c>
      <c r="D16" s="171"/>
      <c r="E16" s="173" t="s">
        <v>321</v>
      </c>
      <c r="F16" s="174"/>
      <c r="G16" s="175"/>
      <c r="H16" s="38" t="s">
        <v>37</v>
      </c>
      <c r="I16" s="132">
        <v>339</v>
      </c>
      <c r="J16" s="125" t="s">
        <v>254</v>
      </c>
    </row>
    <row r="17" spans="1:10" ht="13.5" customHeight="1">
      <c r="A17" s="156"/>
      <c r="B17" s="1" t="s">
        <v>45</v>
      </c>
      <c r="C17" s="1" t="s">
        <v>21</v>
      </c>
      <c r="D17" s="171"/>
      <c r="E17" s="119"/>
      <c r="F17" s="120"/>
      <c r="G17" s="121"/>
      <c r="H17" s="38" t="s">
        <v>38</v>
      </c>
      <c r="I17" s="133"/>
      <c r="J17" s="125"/>
    </row>
    <row r="18" spans="1:10" ht="13.5" customHeight="1">
      <c r="A18" s="156"/>
      <c r="B18" s="1" t="s">
        <v>46</v>
      </c>
      <c r="C18" s="1" t="s">
        <v>22</v>
      </c>
      <c r="D18" s="172"/>
      <c r="E18" s="176"/>
      <c r="F18" s="177"/>
      <c r="G18" s="178"/>
      <c r="H18" s="38" t="s">
        <v>39</v>
      </c>
      <c r="I18" s="141"/>
      <c r="J18" s="125"/>
    </row>
    <row r="19" spans="1:10" ht="13.5" customHeight="1">
      <c r="A19" s="156"/>
      <c r="B19" s="1" t="s">
        <v>47</v>
      </c>
      <c r="C19" s="1" t="s">
        <v>23</v>
      </c>
      <c r="D19" s="168" t="s">
        <v>222</v>
      </c>
      <c r="E19" s="95" t="s">
        <v>373</v>
      </c>
      <c r="F19" s="96"/>
      <c r="G19" s="97"/>
      <c r="H19" s="38" t="s">
        <v>40</v>
      </c>
      <c r="I19" s="132">
        <v>240</v>
      </c>
      <c r="J19" s="113"/>
    </row>
    <row r="20" spans="1:10" ht="13.5" customHeight="1">
      <c r="A20" s="156"/>
      <c r="B20" s="1" t="s">
        <v>48</v>
      </c>
      <c r="C20" s="40" t="s">
        <v>24</v>
      </c>
      <c r="D20" s="168"/>
      <c r="E20" s="98"/>
      <c r="F20" s="99"/>
      <c r="G20" s="100"/>
      <c r="H20" s="38" t="s">
        <v>41</v>
      </c>
      <c r="I20" s="133"/>
      <c r="J20" s="114"/>
    </row>
    <row r="21" spans="1:10" ht="13.5" customHeight="1">
      <c r="A21" s="156"/>
      <c r="B21" s="1" t="s">
        <v>49</v>
      </c>
      <c r="C21" s="40" t="s">
        <v>25</v>
      </c>
      <c r="D21" s="168"/>
      <c r="E21" s="101"/>
      <c r="F21" s="102"/>
      <c r="G21" s="103"/>
      <c r="H21" s="38" t="s">
        <v>42</v>
      </c>
      <c r="I21" s="141"/>
      <c r="J21" s="115"/>
    </row>
    <row r="22" spans="1:10" ht="13.5" customHeight="1">
      <c r="A22" s="156"/>
      <c r="B22" s="1" t="s">
        <v>50</v>
      </c>
      <c r="C22" s="1" t="s">
        <v>19</v>
      </c>
      <c r="D22" s="168"/>
      <c r="E22" s="179" t="s">
        <v>57</v>
      </c>
      <c r="F22" s="180"/>
      <c r="G22" s="181"/>
      <c r="H22" s="38" t="s">
        <v>43</v>
      </c>
      <c r="I22" s="182" t="s">
        <v>291</v>
      </c>
      <c r="J22" s="183"/>
    </row>
    <row r="23" spans="1:10" ht="13.5" customHeight="1">
      <c r="A23" s="156"/>
      <c r="B23" s="1" t="s">
        <v>231</v>
      </c>
      <c r="C23" s="1" t="s">
        <v>20</v>
      </c>
      <c r="D23" s="168"/>
      <c r="E23" s="95" t="s">
        <v>400</v>
      </c>
      <c r="F23" s="96"/>
      <c r="G23" s="97"/>
      <c r="H23" s="38" t="s">
        <v>44</v>
      </c>
      <c r="I23" s="110">
        <v>286</v>
      </c>
      <c r="J23" s="113"/>
    </row>
    <row r="24" spans="1:10" ht="13.5" customHeight="1">
      <c r="A24" s="156"/>
      <c r="B24" s="1" t="s">
        <v>232</v>
      </c>
      <c r="C24" s="1" t="s">
        <v>21</v>
      </c>
      <c r="D24" s="168"/>
      <c r="E24" s="98"/>
      <c r="F24" s="99"/>
      <c r="G24" s="100"/>
      <c r="H24" s="38" t="s">
        <v>45</v>
      </c>
      <c r="I24" s="111"/>
      <c r="J24" s="114"/>
    </row>
    <row r="25" spans="1:10" ht="13.5" customHeight="1">
      <c r="A25" s="156"/>
      <c r="B25" s="1" t="s">
        <v>233</v>
      </c>
      <c r="C25" s="1" t="s">
        <v>22</v>
      </c>
      <c r="D25" s="168"/>
      <c r="E25" s="101"/>
      <c r="F25" s="102"/>
      <c r="G25" s="103"/>
      <c r="H25" s="38" t="s">
        <v>46</v>
      </c>
      <c r="I25" s="112"/>
      <c r="J25" s="115"/>
    </row>
    <row r="26" spans="1:10" ht="13.5" customHeight="1">
      <c r="A26" s="156"/>
      <c r="B26" s="1" t="s">
        <v>234</v>
      </c>
      <c r="C26" s="1" t="s">
        <v>23</v>
      </c>
      <c r="D26" s="168"/>
      <c r="E26" s="104" t="s">
        <v>401</v>
      </c>
      <c r="F26" s="105"/>
      <c r="G26" s="106"/>
      <c r="H26" s="38" t="s">
        <v>47</v>
      </c>
      <c r="I26" s="111">
        <v>334</v>
      </c>
      <c r="J26" s="114"/>
    </row>
    <row r="27" spans="1:10" ht="13.5" customHeight="1">
      <c r="A27" s="156"/>
      <c r="B27" s="1" t="s">
        <v>58</v>
      </c>
      <c r="C27" s="40" t="s">
        <v>24</v>
      </c>
      <c r="D27" s="168"/>
      <c r="E27" s="98"/>
      <c r="F27" s="99"/>
      <c r="G27" s="100"/>
      <c r="H27" s="38" t="s">
        <v>48</v>
      </c>
      <c r="I27" s="111"/>
      <c r="J27" s="114"/>
    </row>
    <row r="28" spans="1:10" ht="13.5" customHeight="1">
      <c r="A28" s="157"/>
      <c r="B28" s="1" t="s">
        <v>230</v>
      </c>
      <c r="C28" s="40" t="s">
        <v>25</v>
      </c>
      <c r="D28" s="169"/>
      <c r="E28" s="107"/>
      <c r="F28" s="108"/>
      <c r="G28" s="109"/>
      <c r="H28" s="38" t="s">
        <v>49</v>
      </c>
      <c r="I28" s="112"/>
      <c r="J28" s="115"/>
    </row>
    <row r="29" spans="1:10" ht="15.75" customHeight="1">
      <c r="A29" s="165" t="s">
        <v>235</v>
      </c>
      <c r="B29" s="54" t="s">
        <v>26</v>
      </c>
      <c r="C29" s="59" t="s">
        <v>19</v>
      </c>
      <c r="D29" s="72" t="s">
        <v>457</v>
      </c>
      <c r="E29" s="167" t="s">
        <v>56</v>
      </c>
      <c r="F29" s="167"/>
      <c r="G29" s="167"/>
      <c r="H29" s="57" t="s">
        <v>50</v>
      </c>
      <c r="I29" s="52">
        <v>93</v>
      </c>
      <c r="J29" s="58"/>
    </row>
    <row r="30" spans="1:10" ht="13.5" customHeight="1" thickBot="1">
      <c r="A30" s="166"/>
      <c r="B30" s="2" t="s">
        <v>27</v>
      </c>
      <c r="C30" s="2" t="s">
        <v>20</v>
      </c>
      <c r="D30" s="53"/>
      <c r="E30" s="162" t="s">
        <v>476</v>
      </c>
      <c r="F30" s="163"/>
      <c r="G30" s="164"/>
      <c r="H30" s="41" t="s">
        <v>231</v>
      </c>
      <c r="I30" s="70"/>
      <c r="J30" s="71"/>
    </row>
    <row r="33" spans="1:9" ht="18">
      <c r="A33" s="147" t="s">
        <v>61</v>
      </c>
      <c r="B33" s="147"/>
      <c r="C33" s="147"/>
      <c r="D33" s="161">
        <f>SUM(I4:I30)</f>
        <v>2330</v>
      </c>
      <c r="E33" s="161"/>
      <c r="F33" s="55" t="s">
        <v>15</v>
      </c>
      <c r="I33" s="51"/>
    </row>
    <row r="37" ht="12.75">
      <c r="F37" s="60"/>
    </row>
  </sheetData>
  <sheetProtection/>
  <mergeCells count="42">
    <mergeCell ref="D13:D18"/>
    <mergeCell ref="E16:G18"/>
    <mergeCell ref="I13:I15"/>
    <mergeCell ref="I16:I18"/>
    <mergeCell ref="E22:G22"/>
    <mergeCell ref="I22:J22"/>
    <mergeCell ref="A33:C33"/>
    <mergeCell ref="D33:E33"/>
    <mergeCell ref="E30:G30"/>
    <mergeCell ref="A29:A30"/>
    <mergeCell ref="E29:G29"/>
    <mergeCell ref="I19:I21"/>
    <mergeCell ref="D19:D28"/>
    <mergeCell ref="J6:J7"/>
    <mergeCell ref="J8:J9"/>
    <mergeCell ref="A2:J2"/>
    <mergeCell ref="E6:G7"/>
    <mergeCell ref="I6:I7"/>
    <mergeCell ref="A4:A28"/>
    <mergeCell ref="D6:D12"/>
    <mergeCell ref="E19:G21"/>
    <mergeCell ref="J19:J21"/>
    <mergeCell ref="J16:J18"/>
    <mergeCell ref="B3:C3"/>
    <mergeCell ref="E4:G4"/>
    <mergeCell ref="E5:G5"/>
    <mergeCell ref="D4:D5"/>
    <mergeCell ref="A1:J1"/>
    <mergeCell ref="D3:G3"/>
    <mergeCell ref="J10:J12"/>
    <mergeCell ref="E13:G15"/>
    <mergeCell ref="J13:J15"/>
    <mergeCell ref="E8:G9"/>
    <mergeCell ref="I8:I9"/>
    <mergeCell ref="E10:G12"/>
    <mergeCell ref="I10:I12"/>
    <mergeCell ref="E23:G25"/>
    <mergeCell ref="E26:G28"/>
    <mergeCell ref="I23:I25"/>
    <mergeCell ref="J23:J25"/>
    <mergeCell ref="I26:I28"/>
    <mergeCell ref="J26:J28"/>
  </mergeCells>
  <hyperlinks>
    <hyperlink ref="J5" r:id="rId1" display="1. nap útvonala"/>
    <hyperlink ref="J6:J7" r:id="rId2" display="2-3. nap útvonala"/>
    <hyperlink ref="J8:J9" r:id="rId3" display="4-5. nap útvonala"/>
    <hyperlink ref="J10:J12" r:id="rId4" display="6-8. nap útvonala"/>
    <hyperlink ref="J16:J18" r:id="rId5" display="12-14. nap útvonala"/>
    <hyperlink ref="J13:J15" r:id="rId6" display="9-11. nap útvonala"/>
  </hyperlinks>
  <printOptions/>
  <pageMargins left="1.6" right="1.14" top="1.08" bottom="1" header="0.5" footer="0.5"/>
  <pageSetup horizontalDpi="300" verticalDpi="3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Puskás Zoltán</dc:creator>
  <cp:keywords/>
  <dc:description/>
  <cp:lastModifiedBy>Puskás Család</cp:lastModifiedBy>
  <cp:lastPrinted>2011-04-14T11:42:47Z</cp:lastPrinted>
  <dcterms:created xsi:type="dcterms:W3CDTF">2008-11-06T16:27:50Z</dcterms:created>
  <dcterms:modified xsi:type="dcterms:W3CDTF">2014-10-05T11:14:49Z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